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활동 예산(안)" sheetId="1" r:id="rId4"/>
    <sheet state="visible" name="2024 활동 예산(안)의 사본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">
      <text>
        <t xml:space="preserve">사무처 운영 관련 통장 연말 잔액 합계
45705, 36204, 31305</t>
      </text>
    </comment>
    <comment authorId="0" ref="H8">
      <text>
        <t xml:space="preserve">사무처 운영 관련 통장 연말 잔액 합계
45705, 36204, 31305</t>
      </text>
    </comment>
    <comment authorId="0" ref="B9">
      <text>
        <t xml:space="preserve">사업비 관련 통장 연말 잔액 합계
(92704, 74704, 89504, 54105, 55705, 51005, 91805, 96005)
</t>
      </text>
    </comment>
    <comment authorId="0" ref="H9">
      <text>
        <t xml:space="preserve">사업비 관련 통장 연말 잔액 합계
(92704, 74704, 89504, 54105, 55705, 51005, 91805, 96005)
</t>
      </text>
    </comment>
    <comment authorId="0" ref="C11">
      <text>
        <t xml:space="preserve">이카운트 수입지출명세서상
회비 및 기부금수입 중 회원회비 총액</t>
      </text>
    </comment>
    <comment authorId="0" ref="C12">
      <text>
        <t xml:space="preserve">이카운트 수입지출명세서상
회비 및 기부금수입 중 후원회비와 기획모금 총액에서 창립행사 총액을 뺀 금액</t>
      </text>
    </comment>
    <comment authorId="0" ref="C13">
      <text>
        <t xml:space="preserve">당해년도 창립행사 후원 총액, 후원현황 엑셀 파일 참고</t>
      </text>
    </comment>
    <comment authorId="0" ref="H41">
      <text>
        <t xml:space="preserve">12월 카드 회의 190,000원은 미수금으로 계상을 위해 지출에서 예수금으로 처리함.
수입총계와 지출총계  차액 35,040원 상계를 위해 예수금에 편입함.
</t>
      </text>
    </comment>
    <comment authorId="0" ref="E49">
      <text>
        <t xml:space="preserve">사무처 운영 관련 통장 연말 잔액 합계
45705, 36204, 31305</t>
      </text>
    </comment>
    <comment authorId="0" ref="I49">
      <text>
        <t xml:space="preserve">사무처 운영 관련 통장 연말 잔액 합계
45705, 36204, 31305</t>
      </text>
    </comment>
    <comment authorId="0" ref="E50">
      <text>
        <t xml:space="preserve">사업비 관련 통장 연말 잔액 합계
(92704, 74704, 89504, 54105, 55705, 51005, 91805, 96005)
</t>
      </text>
    </comment>
    <comment authorId="0" ref="I50">
      <text>
        <t xml:space="preserve">사업비 관련 통장 연말 잔액 합계
(92704, 74704, 89504, 54105, 55705, 51005, 91805, 96005)
</t>
      </text>
    </comment>
    <comment authorId="0" ref="I52">
      <text>
        <t xml:space="preserve">이카운트 수입지출명세서상
회비 및 기부금수입 중 회원회비 총액</t>
      </text>
    </comment>
    <comment authorId="0" ref="I53">
      <text>
        <t xml:space="preserve">이카운트 수입지출명세서상
회비 및 기부금수입 중 후원회비와 기획모금 총액에서 창립행사 총액을 뺀 금액</t>
      </text>
    </comment>
    <comment authorId="0" ref="I54">
      <text>
        <t xml:space="preserve">당해년도 창립행사 후원 총액, 후원현황 엑셀 파일 참고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">
      <text>
        <t xml:space="preserve">사무처 운영 관련 통장 연말 잔액 합계
45705, 36204, 31305</t>
      </text>
    </comment>
    <comment authorId="0" ref="H8">
      <text>
        <t xml:space="preserve">사무처 운영 관련 통장 연말 잔액 합계
45705, 36204, 31305</t>
      </text>
    </comment>
    <comment authorId="0" ref="B9">
      <text>
        <t xml:space="preserve">사업비 관련 통장 연말 잔액 합계
(92704, 74704, 89504, 54105, 55705, 51005, 91805, 96005)
</t>
      </text>
    </comment>
    <comment authorId="0" ref="H9">
      <text>
        <t xml:space="preserve">사업비 관련 통장 연말 잔액 합계
(92704, 74704, 89504, 54105, 55705, 51005, 91805, 96005)
</t>
      </text>
    </comment>
    <comment authorId="0" ref="C11">
      <text>
        <t xml:space="preserve">이카운트 수입지출명세서상
회비 및 기부금수입 중 회원회비 총액</t>
      </text>
    </comment>
    <comment authorId="0" ref="C12">
      <text>
        <t xml:space="preserve">이카운트 수입지출명세서상
회비 및 기부금수입 중 후원회비와 기획모금 총액에서 창립행사 총액을 뺀 금액</t>
      </text>
    </comment>
    <comment authorId="0" ref="C13">
      <text>
        <t xml:space="preserve">당해년도 창립행사 후원 총액, 후원현황 엑셀 파일 참고</t>
      </text>
    </comment>
    <comment authorId="0" ref="H41">
      <text>
        <t xml:space="preserve">12월 카드 회의 190,000원은 미수금으로 계상을 위해 지출에서 예수금으로 처리함.
수입총계와 지출총계  차액 35,040원 상계를 위해 예수금에 편입함.
</t>
      </text>
    </comment>
    <comment authorId="0" ref="E49">
      <text>
        <t xml:space="preserve">사무처 운영 관련 통장 연말 잔액 합계
45705, 36204, 31305</t>
      </text>
    </comment>
    <comment authorId="0" ref="I49">
      <text>
        <t xml:space="preserve">사무처 운영 관련 통장 연말 잔액 합계
45705, 36204, 31305</t>
      </text>
    </comment>
    <comment authorId="0" ref="E50">
      <text>
        <t xml:space="preserve">사업비 관련 통장 연말 잔액 합계
(92704, 74704, 89504, 54105, 55705, 51005, 91805, 96005)
</t>
      </text>
    </comment>
    <comment authorId="0" ref="I50">
      <text>
        <t xml:space="preserve">사업비 관련 통장 연말 잔액 합계
(92704, 74704, 89504, 54105, 55705, 51005, 91805, 96005)
</t>
      </text>
    </comment>
    <comment authorId="0" ref="I52">
      <text>
        <t xml:space="preserve">이카운트 수입지출명세서상
회비 및 기부금수입 중 회원회비 총액</t>
      </text>
    </comment>
    <comment authorId="0" ref="I53">
      <text>
        <t xml:space="preserve">이카운트 수입지출명세서상
회비 및 기부금수입 중 후원회비와 기획모금 총액에서 창립행사 총액을 뺀 금액</t>
      </text>
    </comment>
    <comment authorId="0" ref="I54">
      <text>
        <t xml:space="preserve">당해년도 창립행사 후원 총액, 후원현황 엑셀 파일 참고</t>
      </text>
    </comment>
  </commentList>
</comments>
</file>

<file path=xl/sharedStrings.xml><?xml version="1.0" encoding="utf-8"?>
<sst xmlns="http://schemas.openxmlformats.org/spreadsheetml/2006/main" count="640" uniqueCount="236">
  <si>
    <t>3-2. 2025년 활동 예산(안)</t>
  </si>
  <si>
    <t>제출: 2025 정기총회준비위원회</t>
  </si>
  <si>
    <t xml:space="preserve">1. 수입지출예산(안)표 </t>
  </si>
  <si>
    <t>2024.12.31. 기준</t>
  </si>
  <si>
    <t>회계연도 : 2024.01.01 ~ 12.31</t>
  </si>
  <si>
    <t>(단위:원)</t>
  </si>
  <si>
    <t>수 입</t>
  </si>
  <si>
    <t>구분</t>
  </si>
  <si>
    <t>지출</t>
  </si>
  <si>
    <t>항목</t>
  </si>
  <si>
    <t>2025예산</t>
  </si>
  <si>
    <t>2024결산</t>
  </si>
  <si>
    <t>2024예산</t>
  </si>
  <si>
    <t>이월금</t>
  </si>
  <si>
    <t>사업이월</t>
  </si>
  <si>
    <t>-</t>
  </si>
  <si>
    <t>소 계</t>
  </si>
  <si>
    <t>회원회비</t>
  </si>
  <si>
    <t>운영비</t>
  </si>
  <si>
    <t>회의비</t>
  </si>
  <si>
    <t>후원회비</t>
  </si>
  <si>
    <t>여비교통비</t>
  </si>
  <si>
    <t>창립행사</t>
  </si>
  <si>
    <t>사무용품비</t>
  </si>
  <si>
    <t>전화통신비</t>
  </si>
  <si>
    <t>수도광열비</t>
  </si>
  <si>
    <t>차량유지비</t>
  </si>
  <si>
    <t>도서인쇄비</t>
  </si>
  <si>
    <t>지급수수료</t>
  </si>
  <si>
    <t>세금과공과</t>
  </si>
  <si>
    <t>임차관리비</t>
  </si>
  <si>
    <t>업무추진비</t>
  </si>
  <si>
    <t>급여</t>
  </si>
  <si>
    <t>상여금</t>
  </si>
  <si>
    <t>퇴직금</t>
  </si>
  <si>
    <t>사회보험료</t>
  </si>
  <si>
    <t>복리후생비</t>
  </si>
  <si>
    <t>교육훈련비</t>
  </si>
  <si>
    <t>시민참여운동</t>
  </si>
  <si>
    <t>사업비</t>
  </si>
  <si>
    <t>녹색사회운동</t>
  </si>
  <si>
    <t>기후에너지운동</t>
  </si>
  <si>
    <t>생태보전운동</t>
  </si>
  <si>
    <t>야생동물보호운동</t>
  </si>
  <si>
    <t>생태순환운동</t>
  </si>
  <si>
    <t>퇴직급여적립금</t>
  </si>
  <si>
    <t>기타</t>
  </si>
  <si>
    <t>퇴직급여적립비용</t>
  </si>
  <si>
    <t>기타수입</t>
  </si>
  <si>
    <t>기타지출</t>
  </si>
  <si>
    <t>차입금</t>
  </si>
  <si>
    <t>차입금 상환</t>
  </si>
  <si>
    <t>미수금</t>
  </si>
  <si>
    <t>예수금</t>
  </si>
  <si>
    <t>총 계</t>
  </si>
  <si>
    <t xml:space="preserve">2. 수입예산 </t>
  </si>
  <si>
    <t>수입예산</t>
  </si>
  <si>
    <t>계정</t>
  </si>
  <si>
    <t>2025년 예산</t>
  </si>
  <si>
    <t>내 역</t>
  </si>
  <si>
    <t>2024년 결산</t>
  </si>
  <si>
    <t>전년도
이월금</t>
  </si>
  <si>
    <t>운영
이월금</t>
  </si>
  <si>
    <t>운영이월금</t>
  </si>
  <si>
    <t>사업
이월금</t>
  </si>
  <si>
    <t>집행예정 
사업비</t>
  </si>
  <si>
    <t>전년도 지원사업비 및 모금액 등</t>
  </si>
  <si>
    <t>이월금 합계</t>
  </si>
  <si>
    <t>사업수입</t>
  </si>
  <si>
    <t>회비및기부금</t>
  </si>
  <si>
    <t>회원회비 월 1,100만원</t>
  </si>
  <si>
    <t>비정기기부금</t>
  </si>
  <si>
    <t>창립기념행사</t>
  </si>
  <si>
    <t>소계</t>
  </si>
  <si>
    <t>모금, 참가비, 기획사업 등</t>
  </si>
  <si>
    <t>연대활동 지원금 등</t>
  </si>
  <si>
    <t>타라재단 지원금 700만원
에너지전환활동 온라인모금 50만원</t>
  </si>
  <si>
    <t>생태계보전운동</t>
  </si>
  <si>
    <t>금강보전 파타고니아 지원금 7,100만원
하천보전 온라인 모금 50만원
충남도 수환경 모니터링 인건비 260만원</t>
  </si>
  <si>
    <t>야생동물보호 아름다운가게 지원금 3,000만원
전시동물보호 온라인 모금 300만원</t>
  </si>
  <si>
    <t>자원순환운동 온라인모금 50만원</t>
  </si>
  <si>
    <t>사업수입 합계</t>
  </si>
  <si>
    <t>사업외수입</t>
  </si>
  <si>
    <t>2025년 퇴직연금 가입(퇴직금 추계액)</t>
  </si>
  <si>
    <t>이자수입, 판매금 등</t>
  </si>
  <si>
    <t>2025년도 신용카드 12월 결제분(2026년 1월 입금)</t>
  </si>
  <si>
    <t>사업외수입 합계</t>
  </si>
  <si>
    <t xml:space="preserve">이월금 제외 </t>
  </si>
  <si>
    <t>원</t>
  </si>
  <si>
    <t xml:space="preserve"> </t>
  </si>
  <si>
    <t>1) 2025년 수입계획</t>
  </si>
  <si>
    <t>- 회비 및 기부금 수입목표는 회원회비 132,000,000원으로 신규회원 100명 가입과 월 1,100만원 이상 회비 수입을 목표.
    임원 및 활동가 권유가입 목표 상향, 회원 확대 캠페인 확대, 시민참여 프로그램을 추진하여 회비 수입을 충당할 계획임.</t>
  </si>
  <si>
    <t>- 사업비는 친환경기업 및 재단 지원사업, 온라인 기획모금, 프로그램 참가비를 통해 마련하여 사업비를 충당할 계획. 
    사업비는 기후에너지운동, 야생동물보호운동의 이월된 사업비와 올해 지원받는 사업비에서 진행될 계획.</t>
  </si>
  <si>
    <t>- 운동영역별 온라인 모금과 비정기 프로그램 참가비로 수입의 일부를 충당할 계획임.</t>
  </si>
  <si>
    <t>- 사업 외 수입은 퇴직급여적립금, 판매금, 이자수입 등 수입의 일부를 충당할 계획임.</t>
  </si>
  <si>
    <t>2) 세부예산계획</t>
  </si>
  <si>
    <t>① 전년도 이월금</t>
  </si>
  <si>
    <t>- 운영이월금 3,216,352원과 집행예정사업비 33,107,582원으로 전체 수입의 9%임.</t>
  </si>
  <si>
    <t>- 이월된 집행예정사업비 33,107,582원은 파타고니아 지원금, 세상과함께 상금, 온라인 모금 임.</t>
  </si>
  <si>
    <t>② 기부금</t>
  </si>
  <si>
    <t>- 신규회원(정기기부자) 모집 및 탈퇴회원 재가입 등을 통해 월 1,100만원 회비수입 목표를 설정함.</t>
  </si>
  <si>
    <t>- 창립기념행사를 통해 55,000,000원 모금과 비정기 기부금으로 15,000,000원을 모금할 계획임</t>
  </si>
  <si>
    <t>③ 사업비</t>
  </si>
  <si>
    <t>- 운동영역별 사업비 확보를 위해 기업(파타고니아) 및 재단(타라재단, 아름다운가게)의 지원사업과 온라인 모금(해피빈, 같이가치)을 활용할 계획임</t>
  </si>
  <si>
    <t>- 운동영역별 연대활동 분담금 수입을 통해 사업비를 확보하여 진행할 계획임.</t>
  </si>
  <si>
    <t>④ 사업 외 수입</t>
  </si>
  <si>
    <t>- 기타수입은 판매비, 이자수입 등으로 1,000,000원을 확보할 예정임</t>
  </si>
  <si>
    <t>3. 지출예산 (*급여 2안 기준 적용)</t>
  </si>
  <si>
    <t>(단위: 원)</t>
  </si>
  <si>
    <t>지출예산</t>
  </si>
  <si>
    <t>2025년예산</t>
  </si>
  <si>
    <t>회원확대</t>
  </si>
  <si>
    <t>회원확대 프로그램 등</t>
  </si>
  <si>
    <t>회원관리</t>
  </si>
  <si>
    <t>회원 문자 발송, 신입회원 웰컴 우편 발송 등</t>
  </si>
  <si>
    <t>회원프로그램</t>
  </si>
  <si>
    <t>회원총회, 회원모임, 송년의밤 등</t>
  </si>
  <si>
    <t>연대활동</t>
  </si>
  <si>
    <t>대전 및 충남 지역 활동, 분담금 등</t>
  </si>
  <si>
    <t>기후위기대응</t>
  </si>
  <si>
    <t>기후위기 정책대응/캠페인/홍보 700만
2024 계속진행 사업비 3,784,821원</t>
  </si>
  <si>
    <t>에너지전환</t>
  </si>
  <si>
    <t>에너지전환, 탈핵정책대응</t>
  </si>
  <si>
    <t>시민기후행동</t>
  </si>
  <si>
    <t xml:space="preserve"> 기후운동 기획사업</t>
  </si>
  <si>
    <t>금강생태보전</t>
  </si>
  <si>
    <t>금강 개발 정책 대응 및 모니터링, 
보 해체 및 자연성회복 촉구 등 5,100만원
2024년 계속사업 이월금 25,430,797원</t>
  </si>
  <si>
    <t>하천생태보전</t>
  </si>
  <si>
    <t>3대하천 정책 대응 및 모니터링 등</t>
  </si>
  <si>
    <t>산림생태보전</t>
  </si>
  <si>
    <t>산림훼손 사업 현안 대응, 그린벨트 정책 대응 등</t>
  </si>
  <si>
    <t>야생동물
보호운동</t>
  </si>
  <si>
    <t>야생동물보호</t>
  </si>
  <si>
    <t>야생생물 서식지 보전 및 개선 활동, 
야생생물 모니터링</t>
  </si>
  <si>
    <t>전시동물보호</t>
  </si>
  <si>
    <t>동물원 모니터링, 동물권 강연회,
비건 페스티벌 등 300만원
전시동물보호운동 2024년 계속사업비 891,964원</t>
  </si>
  <si>
    <t>자원순환</t>
  </si>
  <si>
    <t>축제모니터링 등 기획사업 진행</t>
  </si>
  <si>
    <t>사업비 합계</t>
  </si>
  <si>
    <t>사무운영비</t>
  </si>
  <si>
    <t>운영위원회, 사무처 계획 및 평가회의 등</t>
  </si>
  <si>
    <t>대중교통 및 숙박비 등</t>
  </si>
  <si>
    <t>사무용품 구입비 등</t>
  </si>
  <si>
    <t>통신비</t>
  </si>
  <si>
    <t>사무실 핸드폰, 통신료, 우편 발송비 등</t>
  </si>
  <si>
    <t>수도세, 전기료, 난방비</t>
  </si>
  <si>
    <t>보험료, 주유비, 경정비 등</t>
  </si>
  <si>
    <t>도서구입, 구독료 등</t>
  </si>
  <si>
    <t>회계 기장료, 외부감사, 렌탈료 등</t>
  </si>
  <si>
    <t>등록세 등</t>
  </si>
  <si>
    <t>사무실 임대료</t>
  </si>
  <si>
    <t xml:space="preserve">인건비 및
</t>
  </si>
  <si>
    <t>상근활동가 5인</t>
  </si>
  <si>
    <t>상여</t>
  </si>
  <si>
    <t>퇴직연금 가입(12개월*5인)</t>
  </si>
  <si>
    <t>4대보험료</t>
  </si>
  <si>
    <t>명절비, 휴가비, 활동가조합비</t>
  </si>
  <si>
    <t>운영비 합 계</t>
  </si>
  <si>
    <t>사업외지출</t>
  </si>
  <si>
    <t>2025년 퇴직연금 가입</t>
  </si>
  <si>
    <t>사업외지출 합계</t>
  </si>
  <si>
    <t>차년도 이월금</t>
  </si>
  <si>
    <t>이월금 제외 합계 352,752,582원</t>
  </si>
  <si>
    <t>1) 사업비 지출계획</t>
  </si>
  <si>
    <t xml:space="preserve">① 사업비는 시민참여운동, 녹색사회운동, 기후에너지운동, 생태보전운동, 야생동물보호운동에서 사용되며 전년도에서 이월된 사업비와
금년도에 추진되는 기획사업의 사업비(지원사업, 온라인모금)를 확보하여 지출할 계획임. </t>
  </si>
  <si>
    <t>2) 운영비 지출계획</t>
  </si>
  <si>
    <t>① 사무운영비는 경상비(전화통신비, 수도광열비, 차량유지비, 지급수수료, 세금과공과, 임차관리비)와 회의비 등에 지출할 계획임.</t>
  </si>
  <si>
    <t xml:space="preserve">② 인건비 및 복리후생비는 활동가 5명의 급상여, 사회보험료, 명절비, 휴가비, 활동가조합비로 지출할 계획임. 전체 예산의 52%를 차지함. </t>
  </si>
  <si>
    <t>▶ 인건비 산출내역</t>
  </si>
  <si>
    <t xml:space="preserve">- 상근 활동가 5인의 급여는 기본급 180만원(가족수당을 폐기, 기본급 인상)과 연호봉 3만원 자연승급분 적용하여 산출. </t>
  </si>
  <si>
    <t>- 상근 활동가 5인의 상여금은 기본급의 200%로 산정하여 1인 3,600,000원 산출. 다만 육아휴직자, 신입활동가의 경우는 근무월수에 맞춰 지급.</t>
  </si>
  <si>
    <t>- 가족수당의 경우, 가족형태와 돌봄의 범위가 변화하는데 배우자와 자녀로 한정된 수당형태가 적절치 않아 폐기함, 다만 가족수당의 최고급액을 기본급에 산입해 급여를 전반적으로 인상했음.</t>
  </si>
  <si>
    <t>- 임도훈 활동가 팀장에서 부장으로 승진</t>
  </si>
  <si>
    <t>[ 2025년 사무처 활동가 인건비 산출 내역]</t>
  </si>
  <si>
    <t>(단위 : 원)</t>
  </si>
  <si>
    <t>이름</t>
  </si>
  <si>
    <t>연차</t>
  </si>
  <si>
    <t>직책/직급</t>
  </si>
  <si>
    <t>기본급</t>
  </si>
  <si>
    <t>연호봉</t>
  </si>
  <si>
    <t>직책수당</t>
  </si>
  <si>
    <t>교육수당</t>
  </si>
  <si>
    <t>식비보조</t>
  </si>
  <si>
    <t>교통수당</t>
  </si>
  <si>
    <t>월 지급액</t>
  </si>
  <si>
    <t>박은영</t>
  </si>
  <si>
    <t>사무처장</t>
  </si>
  <si>
    <t>김성중</t>
  </si>
  <si>
    <t>활동가(국장)</t>
  </si>
  <si>
    <t>임도훈</t>
  </si>
  <si>
    <t>6(+5)</t>
  </si>
  <si>
    <t>활동가(부장)</t>
  </si>
  <si>
    <t>송송이</t>
  </si>
  <si>
    <t>2(+8)</t>
  </si>
  <si>
    <t>활동가</t>
  </si>
  <si>
    <t>신입</t>
  </si>
  <si>
    <t>합 계</t>
  </si>
  <si>
    <t>회계연도 : 2025.01.01 ~ 12.31</t>
  </si>
  <si>
    <t>2023.12.31. 기준</t>
  </si>
  <si>
    <t>타라재단 지원금 700만원</t>
  </si>
  <si>
    <t>금강보전 파타고니아 지원금 7,000만원
하천보전 온라인 모금 200만원
충남도 수환경 모니터링 인건비 260만원</t>
  </si>
  <si>
    <t>퇴직연금(퇴직금 추계액)</t>
  </si>
  <si>
    <t>- 회비 및 기부금 수입목표는 회원회비 132,000,000원으로 신규회원 150명 가입과 월 1,100만원 이상 회비 수입을 목표.
    임원 및 활동가 권유가입 목표 상향, 회원 확대 캠페인 확대, 시민참여 프로그램을 추진하여 회비 수입을 충당할 계획임.</t>
  </si>
  <si>
    <t>- 사업비는 친환경기업 및 재단 지원사업, 온라인 기획모금, 프로그램 참가비를 통해 마련하여 사업비를 충당할 계획. 
    사업비는 생태보전운동, 기후에너지운동, 야생동물보호운동의 이월된 사업비와 올해 지원받는 사업비에서 진행될 계획.</t>
  </si>
  <si>
    <t>- 운영이월금 3,212,888원과 집행예정사업비 33,111,046원으로 전체 수입의 10%임.</t>
  </si>
  <si>
    <t>- 이월된 집행예정사업비 33,111,046원은 아름다운가게와 파타고니아 지원금, 세상과함께 상금, 온라인 모금 임.</t>
  </si>
  <si>
    <t>- 신규회원(정기기부자) 모집 및 1만원 이상 회비 인상 동의 등을 통해 월 1,150만원 회비수입 목표를 설정함.</t>
  </si>
  <si>
    <t>- 창립기념행사를 통해 55,000,000원 모금과 비정기 기부금으로 8,000,000원을 모금할 계획임</t>
  </si>
  <si>
    <t>- 운동영역별 사업비 확보를 위해 기업(파타고니아) 및 재단(타라재단)의 지원사업과 온라인 모금(해피빈, 같이가치)을 활용할 계획 임.</t>
  </si>
  <si>
    <t>- 전국녹색연합 공모사업을 적극 활용할 계획 임.</t>
  </si>
  <si>
    <t>3. 지출예산 (*급여 1안 기준 적용)</t>
  </si>
  <si>
    <t>2024년예산</t>
  </si>
  <si>
    <t>2023년 결산</t>
  </si>
  <si>
    <t>회원확대 캠페인 등</t>
  </si>
  <si>
    <t>회원관리 등</t>
  </si>
  <si>
    <t>금강 개발 정책 대응 및 모니터링, 
보 해체 및 자연성회복 촉구 등(이월금 120만 포함)</t>
  </si>
  <si>
    <r>
      <rPr>
        <rFont val="Gothic A1"/>
        <b/>
        <color theme="1"/>
        <sz val="11.0"/>
      </rPr>
      <t>동물원 모니터링, 동물권 강연회,
비건 페스티벌 등</t>
    </r>
    <r>
      <rPr>
        <rFont val="Gothic A1"/>
        <b/>
        <color theme="1"/>
        <sz val="11.0"/>
      </rPr>
      <t xml:space="preserve"> </t>
    </r>
  </si>
  <si>
    <t>사무실 핸드폰, 통신료 등</t>
  </si>
  <si>
    <t>이사비용</t>
  </si>
  <si>
    <t>사무처 이사 비용</t>
  </si>
  <si>
    <t>미지급비용</t>
  </si>
  <si>
    <t xml:space="preserve">② 인건비 및 복리후생비는 활동가 5명의 급상여, 사회보험료, 명절비, 휴가비, 활동가조합비로 지출할 계획임. 전체 예산의 %를 차지함. </t>
  </si>
  <si>
    <t xml:space="preserve">- 상근 활동가 5인의 급여는 기본급 155만원과 연호봉 3만원 자연승급분 적용하여 산출. </t>
  </si>
  <si>
    <t>- 상근 활동가 5인의 상여금은 기본급의 200%로 산정하여 3,100,000원 산출.</t>
  </si>
  <si>
    <t xml:space="preserve">- 상근 활동가 5인의 연간 인건비는 급여 156,240,000원과 복리후생비 21,500,000원으로 산출되어 총 177,740,000원 지급 예정. </t>
  </si>
  <si>
    <t xml:space="preserve">   (최저임금 2,060,740원 상회),</t>
  </si>
  <si>
    <t>[ 2024년 사무처 활동가 인건비 산출 내역]</t>
  </si>
  <si>
    <t>직책</t>
  </si>
  <si>
    <t>가족수당</t>
  </si>
  <si>
    <t>책임활동가</t>
  </si>
  <si>
    <t>6(+4)</t>
  </si>
  <si>
    <t>최윤영</t>
  </si>
  <si>
    <t>5(+3)</t>
  </si>
  <si>
    <t>1(+8)</t>
  </si>
  <si>
    <t>합 계
(상여금 원 미만 절삭된 금액 포함)</t>
  </si>
  <si>
    <t>- 상근 활동가 5인 인건비 14,311,665원 X 12개월 = 171,739,980원
- 상여금 3,100,000원 / 12개월 = 258,333원(원 미만 절삭)
- 복리후생비(명절비, 휴가비, 활동가조합비 등) 총 5,200,000원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</si>
</sst>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_);[Red]\(#,##0\)"/>
    <numFmt numFmtId="165" formatCode="#,##0_ "/>
  </numFmts>
  <fonts count="14">
    <font>
      <sz val="10.0"/>
      <color rgb="FF000000"/>
      <name val="Arial"/>
      <scheme val="minor"/>
    </font>
    <font>
      <b/>
      <sz val="11.0"/>
      <color theme="1"/>
      <name val="Gothic A1"/>
    </font>
    <font>
      <b/>
      <sz val="11.0"/>
      <color rgb="FF000000"/>
      <name val="Gothic A1"/>
    </font>
    <font>
      <color theme="1"/>
      <name val="Gothic A1"/>
    </font>
    <font>
      <sz val="11.0"/>
      <color theme="1"/>
      <name val="Gothic A1"/>
    </font>
    <font>
      <b/>
      <color theme="1"/>
      <name val="Gothic A1"/>
    </font>
    <font/>
    <font>
      <sz val="11.0"/>
      <color rgb="FF000000"/>
      <name val="Gothic A1"/>
    </font>
    <font>
      <b/>
      <sz val="10.0"/>
      <color theme="1"/>
      <name val="Gothic A1"/>
    </font>
    <font>
      <sz val="11.0"/>
      <color rgb="FF0000FF"/>
      <name val="Gothic A1"/>
    </font>
    <font>
      <sz val="10.0"/>
      <color theme="1"/>
      <name val="Gothic A1"/>
    </font>
    <font>
      <b/>
      <sz val="11.0"/>
      <color rgb="FF0000FF"/>
      <name val="Gothic A1"/>
    </font>
    <font>
      <b/>
      <sz val="10.0"/>
      <color rgb="FF0000FF"/>
      <name val="Gothic A1"/>
    </font>
    <font>
      <color rgb="FF000000"/>
      <name val="Gothic A1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5E5E5"/>
        <bgColor rgb="FFE5E5E5"/>
      </patternFill>
    </fill>
    <fill>
      <patternFill patternType="solid">
        <fgColor rgb="FFD9D9D9"/>
        <bgColor rgb="FFD9D9D9"/>
      </patternFill>
    </fill>
  </fills>
  <borders count="44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right" readingOrder="0"/>
    </xf>
    <xf borderId="0" fillId="0" fontId="3" numFmtId="0" xfId="0" applyFont="1"/>
    <xf borderId="0" fillId="2" fontId="4" numFmtId="0" xfId="0" applyAlignment="1" applyFill="1" applyFont="1">
      <alignment horizontal="right" readingOrder="0" vertical="bottom"/>
    </xf>
    <xf borderId="0" fillId="0" fontId="2" numFmtId="0" xfId="0" applyAlignment="1" applyFont="1">
      <alignment readingOrder="0"/>
    </xf>
    <xf borderId="0" fillId="0" fontId="5" numFmtId="0" xfId="0" applyAlignment="1" applyFont="1">
      <alignment horizontal="center" shrinkToFit="0" wrapText="1"/>
    </xf>
    <xf borderId="0" fillId="2" fontId="4" numFmtId="0" xfId="0" applyAlignment="1" applyFont="1">
      <alignment horizontal="right" vertical="bottom"/>
    </xf>
    <xf borderId="1" fillId="0" fontId="1" numFmtId="0" xfId="0" applyAlignment="1" applyBorder="1" applyFont="1">
      <alignment horizontal="center" shrinkToFit="0" wrapText="1"/>
    </xf>
    <xf borderId="2" fillId="0" fontId="6" numFmtId="0" xfId="0" applyBorder="1" applyFont="1"/>
    <xf borderId="3" fillId="0" fontId="6" numFmtId="0" xfId="0" applyBorder="1" applyFont="1"/>
    <xf borderId="4" fillId="0" fontId="1" numFmtId="0" xfId="0" applyAlignment="1" applyBorder="1" applyFont="1">
      <alignment horizontal="center" shrinkToFit="0" wrapText="1"/>
    </xf>
    <xf borderId="5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horizontal="center" readingOrder="0" shrinkToFit="0" wrapText="1"/>
    </xf>
    <xf borderId="7" fillId="0" fontId="1" numFmtId="0" xfId="0" applyAlignment="1" applyBorder="1" applyFont="1">
      <alignment horizontal="center" readingOrder="0" shrinkToFit="0" wrapText="1"/>
    </xf>
    <xf borderId="8" fillId="0" fontId="6" numFmtId="0" xfId="0" applyBorder="1" applyFont="1"/>
    <xf borderId="5" fillId="0" fontId="1" numFmtId="0" xfId="0" applyAlignment="1" applyBorder="1" applyFont="1">
      <alignment horizontal="center" shrinkToFit="0" wrapText="1"/>
    </xf>
    <xf borderId="9" fillId="2" fontId="1" numFmtId="0" xfId="0" applyAlignment="1" applyBorder="1" applyFont="1">
      <alignment horizontal="center" shrinkToFit="0" wrapText="1"/>
    </xf>
    <xf borderId="10" fillId="2" fontId="4" numFmtId="3" xfId="0" applyAlignment="1" applyBorder="1" applyFont="1" applyNumberFormat="1">
      <alignment horizontal="right" readingOrder="0" shrinkToFit="0" wrapText="1"/>
    </xf>
    <xf borderId="11" fillId="2" fontId="4" numFmtId="3" xfId="0" applyAlignment="1" applyBorder="1" applyFont="1" applyNumberFormat="1">
      <alignment horizontal="right" shrinkToFit="0" vertical="bottom" wrapText="1"/>
    </xf>
    <xf borderId="11" fillId="2" fontId="4" numFmtId="164" xfId="0" applyAlignment="1" applyBorder="1" applyFont="1" applyNumberFormat="1">
      <alignment horizontal="right" readingOrder="0" shrinkToFit="0" wrapText="1"/>
    </xf>
    <xf borderId="12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0" fillId="2" fontId="7" numFmtId="164" xfId="0" applyAlignment="1" applyBorder="1" applyFont="1" applyNumberFormat="1">
      <alignment horizontal="right" readingOrder="0" shrinkToFit="0" wrapText="1"/>
    </xf>
    <xf borderId="14" fillId="2" fontId="1" numFmtId="0" xfId="0" applyAlignment="1" applyBorder="1" applyFont="1">
      <alignment horizontal="center" shrinkToFit="0" wrapText="1"/>
    </xf>
    <xf borderId="15" fillId="2" fontId="4" numFmtId="3" xfId="0" applyAlignment="1" applyBorder="1" applyFont="1" applyNumberFormat="1">
      <alignment horizontal="right" readingOrder="0" shrinkToFit="0" wrapText="1"/>
    </xf>
    <xf borderId="16" fillId="2" fontId="4" numFmtId="3" xfId="0" applyAlignment="1" applyBorder="1" applyFont="1" applyNumberFormat="1">
      <alignment horizontal="right" shrinkToFit="0" vertical="bottom" wrapText="1"/>
    </xf>
    <xf borderId="16" fillId="2" fontId="4" numFmtId="164" xfId="0" applyAlignment="1" applyBorder="1" applyFont="1" applyNumberFormat="1">
      <alignment horizontal="right" shrinkToFit="0" wrapText="1"/>
    </xf>
    <xf borderId="17" fillId="2" fontId="1" numFmtId="0" xfId="0" applyAlignment="1" applyBorder="1" applyFont="1">
      <alignment horizontal="center" shrinkToFit="0" wrapText="1"/>
    </xf>
    <xf borderId="18" fillId="2" fontId="7" numFmtId="164" xfId="0" applyAlignment="1" applyBorder="1" applyFont="1" applyNumberFormat="1">
      <alignment horizontal="right" readingOrder="0" shrinkToFit="0" wrapText="1"/>
    </xf>
    <xf borderId="0" fillId="2" fontId="8" numFmtId="0" xfId="0" applyAlignment="1" applyFont="1">
      <alignment horizontal="center" readingOrder="0" vertical="bottom"/>
    </xf>
    <xf borderId="5" fillId="3" fontId="1" numFmtId="0" xfId="0" applyAlignment="1" applyBorder="1" applyFill="1" applyFont="1">
      <alignment horizontal="center" shrinkToFit="0" wrapText="1"/>
    </xf>
    <xf borderId="5" fillId="3" fontId="1" numFmtId="3" xfId="0" applyAlignment="1" applyBorder="1" applyFont="1" applyNumberFormat="1">
      <alignment horizontal="right" shrinkToFit="0" wrapText="1"/>
    </xf>
    <xf borderId="6" fillId="3" fontId="1" numFmtId="164" xfId="0" applyAlignment="1" applyBorder="1" applyFont="1" applyNumberFormat="1">
      <alignment horizontal="right" shrinkToFit="0" wrapText="1"/>
    </xf>
    <xf borderId="19" fillId="3" fontId="1" numFmtId="164" xfId="0" applyAlignment="1" applyBorder="1" applyFont="1" applyNumberFormat="1">
      <alignment horizontal="right" shrinkToFit="0" wrapText="1"/>
    </xf>
    <xf borderId="20" fillId="3" fontId="1" numFmtId="0" xfId="0" applyAlignment="1" applyBorder="1" applyFont="1">
      <alignment horizontal="center" shrinkToFit="0" wrapText="1"/>
    </xf>
    <xf borderId="19" fillId="0" fontId="6" numFmtId="0" xfId="0" applyBorder="1" applyFont="1"/>
    <xf borderId="21" fillId="3" fontId="2" numFmtId="164" xfId="0" applyAlignment="1" applyBorder="1" applyFont="1" applyNumberFormat="1">
      <alignment horizontal="right" shrinkToFit="0" wrapText="1"/>
    </xf>
    <xf borderId="9" fillId="2" fontId="1" numFmtId="0" xfId="0" applyAlignment="1" applyBorder="1" applyFont="1">
      <alignment horizontal="center" shrinkToFit="0" wrapText="1"/>
    </xf>
    <xf borderId="10" fillId="0" fontId="4" numFmtId="3" xfId="0" applyAlignment="1" applyBorder="1" applyFont="1" applyNumberFormat="1">
      <alignment horizontal="right" readingOrder="0"/>
    </xf>
    <xf borderId="11" fillId="0" fontId="4" numFmtId="3" xfId="0" applyAlignment="1" applyBorder="1" applyFont="1" applyNumberFormat="1">
      <alignment horizontal="right"/>
    </xf>
    <xf borderId="10" fillId="0" fontId="4" numFmtId="3" xfId="0" applyAlignment="1" applyBorder="1" applyFont="1" applyNumberFormat="1">
      <alignment horizontal="right"/>
    </xf>
    <xf borderId="4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22" fillId="2" fontId="1" numFmtId="0" xfId="0" applyAlignment="1" applyBorder="1" applyFont="1">
      <alignment horizontal="center" shrinkToFit="0" wrapText="1"/>
    </xf>
    <xf borderId="11" fillId="2" fontId="4" numFmtId="3" xfId="0" applyAlignment="1" applyBorder="1" applyFont="1" applyNumberFormat="1">
      <alignment horizontal="right" shrinkToFit="0" wrapText="1"/>
    </xf>
    <xf borderId="12" fillId="0" fontId="6" numFmtId="0" xfId="0" applyBorder="1" applyFont="1"/>
    <xf borderId="23" fillId="2" fontId="1" numFmtId="0" xfId="0" applyAlignment="1" applyBorder="1" applyFont="1">
      <alignment horizontal="center" shrinkToFit="0" wrapText="1"/>
    </xf>
    <xf borderId="11" fillId="0" fontId="7" numFmtId="3" xfId="0" applyAlignment="1" applyBorder="1" applyFont="1" applyNumberFormat="1">
      <alignment horizontal="right" readingOrder="0" shrinkToFit="0" wrapText="1"/>
    </xf>
    <xf borderId="11" fillId="0" fontId="7" numFmtId="3" xfId="0" applyAlignment="1" applyBorder="1" applyFont="1" applyNumberFormat="1">
      <alignment horizontal="right" shrinkToFit="0" wrapText="1"/>
    </xf>
    <xf borderId="16" fillId="0" fontId="4" numFmtId="3" xfId="0" applyAlignment="1" applyBorder="1" applyFont="1" applyNumberFormat="1">
      <alignment horizontal="right" readingOrder="0"/>
    </xf>
    <xf borderId="15" fillId="2" fontId="4" numFmtId="3" xfId="0" applyAlignment="1" applyBorder="1" applyFont="1" applyNumberFormat="1">
      <alignment horizontal="right" shrinkToFit="0" wrapText="1"/>
    </xf>
    <xf borderId="16" fillId="0" fontId="4" numFmtId="3" xfId="0" applyAlignment="1" applyBorder="1" applyFont="1" applyNumberFormat="1">
      <alignment horizontal="right"/>
    </xf>
    <xf borderId="10" fillId="0" fontId="4" numFmtId="3" xfId="0" applyAlignment="1" applyBorder="1" applyFont="1" applyNumberFormat="1">
      <alignment horizontal="right" readingOrder="0" shrinkToFit="0" wrapText="1"/>
    </xf>
    <xf borderId="10" fillId="0" fontId="4" numFmtId="3" xfId="0" applyAlignment="1" applyBorder="1" applyFont="1" applyNumberFormat="1">
      <alignment horizontal="right" shrinkToFit="0" wrapText="1"/>
    </xf>
    <xf borderId="6" fillId="3" fontId="1" numFmtId="3" xfId="0" applyAlignment="1" applyBorder="1" applyFont="1" applyNumberFormat="1">
      <alignment horizontal="right" shrinkToFit="0" wrapText="1"/>
    </xf>
    <xf borderId="19" fillId="3" fontId="1" numFmtId="3" xfId="0" applyAlignment="1" applyBorder="1" applyFont="1" applyNumberFormat="1">
      <alignment horizontal="right" shrinkToFit="0" wrapText="1"/>
    </xf>
    <xf borderId="1" fillId="2" fontId="4" numFmtId="0" xfId="0" applyBorder="1" applyFont="1"/>
    <xf borderId="2" fillId="2" fontId="9" numFmtId="0" xfId="0" applyBorder="1" applyFont="1"/>
    <xf borderId="2" fillId="2" fontId="4" numFmtId="0" xfId="0" applyBorder="1" applyFont="1"/>
    <xf borderId="3" fillId="2" fontId="4" numFmtId="0" xfId="0" applyBorder="1" applyFont="1"/>
    <xf borderId="24" fillId="2" fontId="4" numFmtId="0" xfId="0" applyBorder="1" applyFont="1"/>
    <xf borderId="0" fillId="2" fontId="9" numFmtId="0" xfId="0" applyFont="1"/>
    <xf borderId="0" fillId="2" fontId="4" numFmtId="0" xfId="0" applyFont="1"/>
    <xf borderId="25" fillId="2" fontId="4" numFmtId="0" xfId="0" applyBorder="1" applyFont="1"/>
    <xf borderId="23" fillId="2" fontId="1" numFmtId="0" xfId="0" applyAlignment="1" applyBorder="1" applyFont="1">
      <alignment horizontal="center" shrinkToFit="0" wrapText="1"/>
    </xf>
    <xf borderId="0" fillId="2" fontId="3" numFmtId="164" xfId="0" applyAlignment="1" applyFont="1" applyNumberFormat="1">
      <alignment horizontal="right" shrinkToFit="0" vertical="center" wrapText="1"/>
    </xf>
    <xf borderId="10" fillId="2" fontId="4" numFmtId="164" xfId="0" applyAlignment="1" applyBorder="1" applyFont="1" applyNumberFormat="1">
      <alignment horizontal="right" shrinkToFit="0" wrapText="1"/>
    </xf>
    <xf borderId="21" fillId="3" fontId="1" numFmtId="0" xfId="0" applyAlignment="1" applyBorder="1" applyFont="1">
      <alignment horizontal="center" shrinkToFit="0" wrapText="1"/>
    </xf>
    <xf borderId="6" fillId="3" fontId="2" numFmtId="164" xfId="0" applyAlignment="1" applyBorder="1" applyFont="1" applyNumberFormat="1">
      <alignment horizontal="right" shrinkToFit="0" wrapText="1"/>
    </xf>
    <xf borderId="10" fillId="2" fontId="7" numFmtId="3" xfId="0" applyAlignment="1" applyBorder="1" applyFont="1" applyNumberFormat="1">
      <alignment horizontal="right" readingOrder="0" shrinkToFit="0" wrapText="1"/>
    </xf>
    <xf borderId="26" fillId="2" fontId="4" numFmtId="3" xfId="0" applyAlignment="1" applyBorder="1" applyFont="1" applyNumberFormat="1">
      <alignment horizontal="right" shrinkToFit="0" wrapText="1"/>
    </xf>
    <xf borderId="11" fillId="2" fontId="7" numFmtId="165" xfId="0" applyAlignment="1" applyBorder="1" applyFont="1" applyNumberFormat="1">
      <alignment horizontal="right" readingOrder="0" shrinkToFit="0" wrapText="1"/>
    </xf>
    <xf borderId="11" fillId="2" fontId="7" numFmtId="3" xfId="0" applyAlignment="1" applyBorder="1" applyFont="1" applyNumberFormat="1">
      <alignment horizontal="right" readingOrder="0" shrinkToFit="0" wrapText="1"/>
    </xf>
    <xf borderId="23" fillId="2" fontId="1" numFmtId="0" xfId="0" applyAlignment="1" applyBorder="1" applyFont="1">
      <alignment horizontal="center" readingOrder="0" shrinkToFit="0" vertical="bottom" wrapText="1"/>
    </xf>
    <xf borderId="17" fillId="2" fontId="1" numFmtId="0" xfId="0" applyAlignment="1" applyBorder="1" applyFont="1">
      <alignment horizontal="center" shrinkToFit="0" wrapText="1"/>
    </xf>
    <xf borderId="24" fillId="0" fontId="4" numFmtId="0" xfId="0" applyBorder="1" applyFont="1"/>
    <xf borderId="0" fillId="0" fontId="9" numFmtId="0" xfId="0" applyFont="1"/>
    <xf borderId="0" fillId="0" fontId="4" numFmtId="0" xfId="0" applyFont="1"/>
    <xf borderId="25" fillId="0" fontId="4" numFmtId="0" xfId="0" applyBorder="1" applyFont="1"/>
    <xf borderId="27" fillId="3" fontId="1" numFmtId="0" xfId="0" applyAlignment="1" applyBorder="1" applyFont="1">
      <alignment horizontal="center" shrinkToFit="0" wrapText="1"/>
    </xf>
    <xf borderId="6" fillId="3" fontId="2" numFmtId="3" xfId="0" applyAlignment="1" applyBorder="1" applyFont="1" applyNumberFormat="1">
      <alignment horizontal="right" shrinkToFit="0" wrapText="1"/>
    </xf>
    <xf borderId="28" fillId="3" fontId="1" numFmtId="3" xfId="0" applyAlignment="1" applyBorder="1" applyFont="1" applyNumberFormat="1">
      <alignment horizontal="right" shrinkToFit="0" wrapText="1"/>
    </xf>
    <xf borderId="29" fillId="0" fontId="4" numFmtId="0" xfId="0" applyBorder="1" applyFont="1"/>
    <xf borderId="30" fillId="0" fontId="9" numFmtId="0" xfId="0" applyBorder="1" applyFont="1"/>
    <xf borderId="30" fillId="0" fontId="4" numFmtId="0" xfId="0" applyBorder="1" applyFont="1"/>
    <xf borderId="20" fillId="3" fontId="1" numFmtId="164" xfId="0" applyAlignment="1" applyBorder="1" applyFont="1" applyNumberFormat="1">
      <alignment horizontal="center" shrinkToFit="0" wrapText="1"/>
    </xf>
    <xf borderId="31" fillId="3" fontId="2" numFmtId="3" xfId="0" applyAlignment="1" applyBorder="1" applyFont="1" applyNumberFormat="1">
      <alignment horizontal="right" shrinkToFit="0" wrapText="1"/>
    </xf>
    <xf borderId="9" fillId="2" fontId="1" numFmtId="0" xfId="0" applyAlignment="1" applyBorder="1" applyFont="1">
      <alignment horizontal="center" readingOrder="0" shrinkToFit="0" vertical="bottom" wrapText="1"/>
    </xf>
    <xf borderId="11" fillId="0" fontId="7" numFmtId="3" xfId="0" applyAlignment="1" applyBorder="1" applyFont="1" applyNumberFormat="1">
      <alignment readingOrder="0" vertical="center"/>
    </xf>
    <xf borderId="12" fillId="0" fontId="1" numFmtId="164" xfId="0" applyAlignment="1" applyBorder="1" applyFont="1" applyNumberFormat="1">
      <alignment horizontal="center" shrinkToFit="0" vertical="center" wrapText="1"/>
    </xf>
    <xf borderId="13" fillId="2" fontId="1" numFmtId="0" xfId="0" applyAlignment="1" applyBorder="1" applyFont="1">
      <alignment horizontal="center" readingOrder="0" shrinkToFit="0" vertical="bottom" wrapText="1"/>
    </xf>
    <xf borderId="22" fillId="2" fontId="1" numFmtId="0" xfId="0" applyAlignment="1" applyBorder="1" applyFont="1">
      <alignment horizontal="center" readingOrder="0" shrinkToFit="0" wrapText="1"/>
    </xf>
    <xf borderId="11" fillId="0" fontId="7" numFmtId="3" xfId="0" applyAlignment="1" applyBorder="1" applyFont="1" applyNumberFormat="1">
      <alignment horizontal="right" readingOrder="0" vertical="center"/>
    </xf>
    <xf borderId="10" fillId="0" fontId="4" numFmtId="3" xfId="0" applyAlignment="1" applyBorder="1" applyFont="1" applyNumberFormat="1">
      <alignment horizontal="right" vertical="bottom"/>
    </xf>
    <xf borderId="23" fillId="2" fontId="1" numFmtId="0" xfId="0" applyAlignment="1" applyBorder="1" applyFont="1">
      <alignment horizontal="center" readingOrder="0" shrinkToFit="0" wrapText="1"/>
    </xf>
    <xf borderId="0" fillId="2" fontId="8" numFmtId="0" xfId="0" applyAlignment="1" applyFont="1">
      <alignment horizontal="right" readingOrder="0" vertical="bottom"/>
    </xf>
    <xf borderId="10" fillId="0" fontId="7" numFmtId="3" xfId="0" applyAlignment="1" applyBorder="1" applyFont="1" applyNumberFormat="1">
      <alignment horizontal="right"/>
    </xf>
    <xf borderId="0" fillId="2" fontId="3" numFmtId="3" xfId="0" applyAlignment="1" applyFont="1" applyNumberFormat="1">
      <alignment horizontal="right" shrinkToFit="0" wrapText="1"/>
    </xf>
    <xf borderId="22" fillId="2" fontId="8" numFmtId="0" xfId="0" applyAlignment="1" applyBorder="1" applyFont="1">
      <alignment horizontal="center" readingOrder="0" shrinkToFit="0" wrapText="1"/>
    </xf>
    <xf borderId="23" fillId="2" fontId="8" numFmtId="0" xfId="0" applyAlignment="1" applyBorder="1" applyFont="1">
      <alignment horizontal="center" readingOrder="0" shrinkToFit="0" wrapText="1"/>
    </xf>
    <xf borderId="32" fillId="3" fontId="1" numFmtId="3" xfId="0" applyAlignment="1" applyBorder="1" applyFont="1" applyNumberFormat="1">
      <alignment horizontal="right" shrinkToFit="0" wrapText="1"/>
    </xf>
    <xf borderId="20" fillId="3" fontId="1" numFmtId="3" xfId="0" applyAlignment="1" applyBorder="1" applyFont="1" applyNumberFormat="1">
      <alignment horizontal="center" shrinkToFit="0" wrapText="1"/>
    </xf>
    <xf borderId="21" fillId="3" fontId="2" numFmtId="3" xfId="0" applyAlignment="1" applyBorder="1" applyFont="1" applyNumberFormat="1">
      <alignment horizontal="right" shrinkToFit="0" wrapText="1"/>
    </xf>
    <xf borderId="0" fillId="2" fontId="10" numFmtId="3" xfId="0" applyAlignment="1" applyFont="1" applyNumberFormat="1">
      <alignment horizontal="right" readingOrder="0" vertical="bottom"/>
    </xf>
    <xf borderId="9" fillId="0" fontId="1" numFmtId="0" xfId="0" applyAlignment="1" applyBorder="1" applyFont="1">
      <alignment horizontal="center" readingOrder="0" shrinkToFit="0" wrapText="1"/>
    </xf>
    <xf borderId="26" fillId="0" fontId="4" numFmtId="3" xfId="0" applyAlignment="1" applyBorder="1" applyFont="1" applyNumberFormat="1">
      <alignment horizontal="right" shrinkToFit="0" wrapText="1"/>
    </xf>
    <xf borderId="33" fillId="0" fontId="7" numFmtId="3" xfId="0" applyAlignment="1" applyBorder="1" applyFont="1" applyNumberFormat="1">
      <alignment horizontal="right" readingOrder="0" shrinkToFit="0" wrapText="1"/>
    </xf>
    <xf borderId="4" fillId="0" fontId="1" numFmtId="3" xfId="0" applyAlignment="1" applyBorder="1" applyFont="1" applyNumberFormat="1">
      <alignment horizontal="center" shrinkToFit="0" vertical="center" wrapText="1"/>
    </xf>
    <xf borderId="13" fillId="0" fontId="8" numFmtId="0" xfId="0" applyAlignment="1" applyBorder="1" applyFont="1">
      <alignment horizontal="center" readingOrder="0" shrinkToFit="0" wrapText="1"/>
    </xf>
    <xf borderId="10" fillId="0" fontId="7" numFmtId="3" xfId="0" applyAlignment="1" applyBorder="1" applyFont="1" applyNumberFormat="1">
      <alignment horizontal="right" readingOrder="0" shrinkToFit="0" wrapText="1"/>
    </xf>
    <xf borderId="0" fillId="2" fontId="10" numFmtId="3" xfId="0" applyAlignment="1" applyFont="1" applyNumberFormat="1">
      <alignment horizontal="right" readingOrder="0"/>
    </xf>
    <xf borderId="34" fillId="2" fontId="7" numFmtId="3" xfId="0" applyAlignment="1" applyBorder="1" applyFont="1" applyNumberFormat="1">
      <alignment horizontal="right" readingOrder="0" shrinkToFit="0" wrapText="1"/>
    </xf>
    <xf borderId="23" fillId="0" fontId="1" numFmtId="0" xfId="0" applyAlignment="1" applyBorder="1" applyFont="1">
      <alignment horizontal="center" shrinkToFit="0" wrapText="1"/>
    </xf>
    <xf borderId="22" fillId="0" fontId="1" numFmtId="0" xfId="0" applyAlignment="1" applyBorder="1" applyFont="1">
      <alignment horizontal="center" shrinkToFit="0" wrapText="1"/>
    </xf>
    <xf borderId="11" fillId="0" fontId="4" numFmtId="3" xfId="0" applyAlignment="1" applyBorder="1" applyFont="1" applyNumberFormat="1">
      <alignment horizontal="right" shrinkToFit="0" wrapText="1"/>
    </xf>
    <xf borderId="34" fillId="0" fontId="7" numFmtId="3" xfId="0" applyAlignment="1" applyBorder="1" applyFont="1" applyNumberFormat="1">
      <alignment horizontal="right" readingOrder="0" shrinkToFit="0" wrapText="1"/>
    </xf>
    <xf borderId="14" fillId="0" fontId="1" numFmtId="0" xfId="0" applyAlignment="1" applyBorder="1" applyFont="1">
      <alignment horizontal="center" readingOrder="0" shrinkToFit="0" wrapText="1"/>
    </xf>
    <xf borderId="18" fillId="2" fontId="4" numFmtId="3" xfId="0" applyAlignment="1" applyBorder="1" applyFont="1" applyNumberFormat="1">
      <alignment horizontal="right" shrinkToFit="0" wrapText="1"/>
    </xf>
    <xf borderId="35" fillId="2" fontId="7" numFmtId="3" xfId="0" applyAlignment="1" applyBorder="1" applyFont="1" applyNumberFormat="1">
      <alignment horizontal="right" readingOrder="0" shrinkToFit="0" wrapText="1"/>
    </xf>
    <xf borderId="17" fillId="0" fontId="1" numFmtId="0" xfId="0" applyAlignment="1" applyBorder="1" applyFont="1">
      <alignment horizontal="center" readingOrder="0" shrinkToFit="0" wrapText="1"/>
    </xf>
    <xf borderId="18" fillId="2" fontId="7" numFmtId="3" xfId="0" applyAlignment="1" applyBorder="1" applyFont="1" applyNumberFormat="1">
      <alignment horizontal="right" readingOrder="0" shrinkToFit="0" wrapText="1"/>
    </xf>
    <xf borderId="21" fillId="3" fontId="1" numFmtId="3" xfId="0" applyAlignment="1" applyBorder="1" applyFont="1" applyNumberFormat="1">
      <alignment horizontal="right" shrinkToFit="0" wrapText="1"/>
    </xf>
    <xf borderId="36" fillId="3" fontId="1" numFmtId="3" xfId="0" applyAlignment="1" applyBorder="1" applyFont="1" applyNumberFormat="1">
      <alignment horizontal="center" shrinkToFit="0" wrapText="1"/>
    </xf>
    <xf borderId="21" fillId="0" fontId="6" numFmtId="0" xfId="0" applyBorder="1" applyFont="1"/>
    <xf borderId="37" fillId="3" fontId="1" numFmtId="0" xfId="0" applyAlignment="1" applyBorder="1" applyFont="1">
      <alignment horizontal="center" shrinkToFit="0" wrapText="1"/>
    </xf>
    <xf borderId="38" fillId="3" fontId="2" numFmtId="3" xfId="0" applyAlignment="1" applyBorder="1" applyFont="1" applyNumberFormat="1">
      <alignment horizontal="right" shrinkToFit="0" wrapText="1"/>
    </xf>
    <xf borderId="38" fillId="3" fontId="1" numFmtId="3" xfId="0" applyAlignment="1" applyBorder="1" applyFont="1" applyNumberFormat="1">
      <alignment horizontal="right" shrinkToFit="0" wrapText="1"/>
    </xf>
    <xf borderId="31" fillId="3" fontId="1" numFmtId="3" xfId="0" applyAlignment="1" applyBorder="1" applyFont="1" applyNumberFormat="1">
      <alignment horizontal="right" shrinkToFit="0" wrapText="1"/>
    </xf>
    <xf borderId="39" fillId="3" fontId="1" numFmtId="3" xfId="0" applyAlignment="1" applyBorder="1" applyFont="1" applyNumberFormat="1">
      <alignment horizontal="center" shrinkToFit="0" wrapText="1"/>
    </xf>
    <xf borderId="31" fillId="0" fontId="6" numFmtId="0" xfId="0" applyBorder="1" applyFont="1"/>
    <xf borderId="40" fillId="3" fontId="1" numFmtId="3" xfId="0" applyAlignment="1" applyBorder="1" applyFont="1" applyNumberFormat="1">
      <alignment horizontal="right" shrinkToFit="0" wrapText="1"/>
    </xf>
    <xf borderId="0" fillId="2" fontId="8" numFmtId="3" xfId="0" applyAlignment="1" applyFont="1" applyNumberFormat="1">
      <alignment horizontal="right" readingOrder="0" vertical="bottom"/>
    </xf>
    <xf borderId="0" fillId="0" fontId="1" numFmtId="0" xfId="0" applyAlignment="1" applyFont="1">
      <alignment horizontal="right" readingOrder="0"/>
    </xf>
    <xf borderId="30" fillId="2" fontId="4" numFmtId="0" xfId="0" applyAlignment="1" applyBorder="1" applyFont="1">
      <alignment horizontal="right" vertical="bottom"/>
    </xf>
    <xf borderId="11" fillId="4" fontId="1" numFmtId="0" xfId="0" applyAlignment="1" applyBorder="1" applyFill="1" applyFont="1">
      <alignment horizontal="center" readingOrder="0" vertical="bottom"/>
    </xf>
    <xf borderId="11" fillId="4" fontId="1" numFmtId="0" xfId="0" applyAlignment="1" applyBorder="1" applyFont="1">
      <alignment horizontal="center" readingOrder="0" vertical="center"/>
    </xf>
    <xf borderId="34" fillId="4" fontId="1" numFmtId="0" xfId="0" applyAlignment="1" applyBorder="1" applyFont="1">
      <alignment horizontal="center" readingOrder="0" vertical="bottom"/>
    </xf>
    <xf borderId="41" fillId="0" fontId="6" numFmtId="0" xfId="0" applyBorder="1" applyFont="1"/>
    <xf borderId="23" fillId="0" fontId="6" numFmtId="0" xfId="0" applyBorder="1" applyFont="1"/>
    <xf borderId="0" fillId="0" fontId="8" numFmtId="0" xfId="0" applyFont="1"/>
    <xf borderId="16" fillId="4" fontId="1" numFmtId="0" xfId="0" applyAlignment="1" applyBorder="1" applyFont="1">
      <alignment horizontal="center" readingOrder="0" vertical="bottom"/>
    </xf>
    <xf borderId="18" fillId="4" fontId="1" numFmtId="0" xfId="0" applyAlignment="1" applyBorder="1" applyFont="1">
      <alignment horizontal="center" readingOrder="0" vertical="bottom"/>
    </xf>
    <xf borderId="11" fillId="0" fontId="1" numFmtId="0" xfId="0" applyAlignment="1" applyBorder="1" applyFont="1">
      <alignment horizontal="center" readingOrder="0" vertical="center"/>
    </xf>
    <xf borderId="34" fillId="0" fontId="1" numFmtId="0" xfId="0" applyAlignment="1" applyBorder="1" applyFont="1">
      <alignment horizontal="left" vertical="bottom"/>
    </xf>
    <xf borderId="10" fillId="4" fontId="1" numFmtId="0" xfId="0" applyAlignment="1" applyBorder="1" applyFont="1">
      <alignment horizontal="center" readingOrder="0" vertical="bottom"/>
    </xf>
    <xf borderId="11" fillId="2" fontId="4" numFmtId="3" xfId="0" applyAlignment="1" applyBorder="1" applyFont="1" applyNumberFormat="1">
      <alignment horizontal="right" readingOrder="0" shrinkToFit="0" wrapText="1"/>
    </xf>
    <xf borderId="34" fillId="0" fontId="1" numFmtId="0" xfId="0" applyAlignment="1" applyBorder="1" applyFont="1">
      <alignment horizontal="left" readingOrder="0" vertical="center"/>
    </xf>
    <xf borderId="11" fillId="4" fontId="1" numFmtId="3" xfId="0" applyAlignment="1" applyBorder="1" applyFont="1" applyNumberFormat="1">
      <alignment readingOrder="0" vertical="center"/>
    </xf>
    <xf borderId="34" fillId="4" fontId="1" numFmtId="0" xfId="0" applyAlignment="1" applyBorder="1" applyFont="1">
      <alignment horizontal="left" vertical="bottom"/>
    </xf>
    <xf borderId="18" fillId="4" fontId="1" numFmtId="3" xfId="0" applyAlignment="1" applyBorder="1" applyFont="1" applyNumberFormat="1">
      <alignment horizontal="right" readingOrder="0" vertical="bottom"/>
    </xf>
    <xf borderId="34" fillId="0" fontId="2" numFmtId="0" xfId="0" applyAlignment="1" applyBorder="1" applyFont="1">
      <alignment horizontal="left" readingOrder="0" vertical="bottom"/>
    </xf>
    <xf borderId="11" fillId="4" fontId="2" numFmtId="3" xfId="0" applyAlignment="1" applyBorder="1" applyFont="1" applyNumberFormat="1">
      <alignment horizontal="right" readingOrder="0" vertical="center"/>
    </xf>
    <xf borderId="34" fillId="4" fontId="2" numFmtId="0" xfId="0" applyAlignment="1" applyBorder="1" applyFont="1">
      <alignment horizontal="left" vertical="bottom"/>
    </xf>
    <xf borderId="34" fillId="0" fontId="2" numFmtId="0" xfId="0" applyAlignment="1" applyBorder="1" applyFont="1">
      <alignment horizontal="left" readingOrder="0" vertical="center"/>
    </xf>
    <xf borderId="11" fillId="4" fontId="1" numFmtId="3" xfId="0" applyAlignment="1" applyBorder="1" applyFont="1" applyNumberFormat="1">
      <alignment horizontal="right" readingOrder="0" vertical="bottom"/>
    </xf>
    <xf borderId="34" fillId="4" fontId="2" numFmtId="3" xfId="0" applyAlignment="1" applyBorder="1" applyFont="1" applyNumberFormat="1">
      <alignment horizontal="right" readingOrder="0" vertical="bottom"/>
    </xf>
    <xf borderId="34" fillId="0" fontId="2" numFmtId="0" xfId="0" applyAlignment="1" applyBorder="1" applyFont="1">
      <alignment readingOrder="0" vertical="bottom"/>
    </xf>
    <xf borderId="34" fillId="0" fontId="2" numFmtId="0" xfId="0" applyAlignment="1" applyBorder="1" applyFont="1">
      <alignment vertical="bottom"/>
    </xf>
    <xf borderId="11" fillId="4" fontId="2" numFmtId="3" xfId="0" applyAlignment="1" applyBorder="1" applyFont="1" applyNumberFormat="1">
      <alignment readingOrder="0" vertical="center"/>
    </xf>
    <xf borderId="34" fillId="4" fontId="2" numFmtId="0" xfId="0" applyAlignment="1" applyBorder="1" applyFont="1">
      <alignment vertical="bottom"/>
    </xf>
    <xf borderId="34" fillId="4" fontId="2" numFmtId="0" xfId="0" applyAlignment="1" applyBorder="1" applyFont="1">
      <alignment horizontal="right" readingOrder="0" vertical="bottom"/>
    </xf>
    <xf borderId="41" fillId="4" fontId="2" numFmtId="3" xfId="0" applyAlignment="1" applyBorder="1" applyFont="1" applyNumberFormat="1">
      <alignment horizontal="right" readingOrder="0" vertical="bottom"/>
    </xf>
    <xf borderId="23" fillId="4" fontId="2" numFmtId="0" xfId="0" applyAlignment="1" applyBorder="1" applyFont="1">
      <alignment horizontal="left" readingOrder="0" vertical="bottom"/>
    </xf>
    <xf borderId="0" fillId="0" fontId="1" numFmtId="0" xfId="0" applyAlignment="1" applyFont="1">
      <alignment readingOrder="0" vertical="center"/>
    </xf>
    <xf borderId="0" fillId="0" fontId="7" numFmtId="0" xfId="0" applyAlignment="1" applyFont="1">
      <alignment readingOrder="0"/>
    </xf>
    <xf borderId="0" fillId="0" fontId="7" numFmtId="0" xfId="0" applyFont="1"/>
    <xf borderId="0" fillId="0" fontId="7" numFmtId="0" xfId="0" applyAlignment="1" applyFont="1">
      <alignment vertical="center"/>
    </xf>
    <xf borderId="0" fillId="0" fontId="9" numFmtId="0" xfId="0" applyFont="1"/>
    <xf borderId="0" fillId="0" fontId="9" numFmtId="0" xfId="0" applyAlignment="1" applyFont="1">
      <alignment vertical="center"/>
    </xf>
    <xf borderId="0" fillId="0" fontId="2" numFmtId="0" xfId="0" applyFont="1"/>
    <xf borderId="0" fillId="0" fontId="4" numFmtId="0" xfId="0" applyFont="1"/>
    <xf borderId="0" fillId="0" fontId="4" numFmtId="0" xfId="0" applyAlignment="1" applyFont="1">
      <alignment vertical="center"/>
    </xf>
    <xf borderId="0" fillId="0" fontId="1" numFmtId="0" xfId="0" applyAlignment="1" applyFont="1">
      <alignment horizontal="right"/>
    </xf>
    <xf borderId="11" fillId="4" fontId="1" numFmtId="0" xfId="0" applyAlignment="1" applyBorder="1" applyFont="1">
      <alignment horizontal="center" readingOrder="0" shrinkToFit="0" vertical="center" wrapText="1"/>
    </xf>
    <xf borderId="35" fillId="4" fontId="1" numFmtId="0" xfId="0" applyAlignment="1" applyBorder="1" applyFont="1">
      <alignment horizontal="center" readingOrder="0" shrinkToFit="0" vertical="center" wrapText="1"/>
    </xf>
    <xf borderId="42" fillId="0" fontId="6" numFmtId="0" xfId="0" applyBorder="1" applyFont="1"/>
    <xf borderId="17" fillId="0" fontId="6" numFmtId="0" xfId="0" applyBorder="1" applyFont="1"/>
    <xf borderId="16" fillId="4" fontId="1" numFmtId="0" xfId="0" applyAlignment="1" applyBorder="1" applyFont="1">
      <alignment horizontal="center" readingOrder="0" shrinkToFit="0" vertical="center" wrapText="1"/>
    </xf>
    <xf borderId="18" fillId="4" fontId="1" numFmtId="0" xfId="0" applyAlignment="1" applyBorder="1" applyFont="1">
      <alignment horizontal="center" readingOrder="0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34" fillId="0" fontId="7" numFmtId="3" xfId="0" applyAlignment="1" applyBorder="1" applyFont="1" applyNumberFormat="1">
      <alignment horizontal="right" readingOrder="0" shrinkToFit="0" vertical="center" wrapText="1"/>
    </xf>
    <xf borderId="34" fillId="0" fontId="1" numFmtId="0" xfId="0" applyAlignment="1" applyBorder="1" applyFont="1">
      <alignment horizontal="left" readingOrder="0" shrinkToFit="0" vertical="center" wrapText="1"/>
    </xf>
    <xf borderId="23" fillId="0" fontId="4" numFmtId="3" xfId="0" applyAlignment="1" applyBorder="1" applyFont="1" applyNumberFormat="1">
      <alignment horizontal="right" readingOrder="0" shrinkToFit="0" vertical="center" wrapText="1"/>
    </xf>
    <xf borderId="34" fillId="4" fontId="1" numFmtId="0" xfId="0" applyAlignment="1" applyBorder="1" applyFont="1">
      <alignment horizontal="center" readingOrder="0" shrinkToFit="0" vertical="center" wrapText="1"/>
    </xf>
    <xf borderId="34" fillId="4" fontId="2" numFmtId="3" xfId="0" applyAlignment="1" applyBorder="1" applyFont="1" applyNumberFormat="1">
      <alignment horizontal="right" readingOrder="0" shrinkToFit="0" vertical="center" wrapText="1"/>
    </xf>
    <xf borderId="34" fillId="4" fontId="1" numFmtId="0" xfId="0" applyAlignment="1" applyBorder="1" applyFont="1">
      <alignment horizontal="left" shrinkToFit="0" vertical="center" wrapText="1"/>
    </xf>
    <xf borderId="23" fillId="4" fontId="1" numFmtId="3" xfId="0" applyAlignment="1" applyBorder="1" applyFont="1" applyNumberFormat="1">
      <alignment horizontal="right" readingOrder="0" shrinkToFit="0" vertical="center" wrapText="1"/>
    </xf>
    <xf borderId="34" fillId="4" fontId="1" numFmtId="0" xfId="0" applyAlignment="1" applyBorder="1" applyFont="1">
      <alignment horizontal="right" shrinkToFit="0" vertical="center" wrapText="1"/>
    </xf>
    <xf borderId="34" fillId="0" fontId="2" numFmtId="0" xfId="0" applyAlignment="1" applyBorder="1" applyFont="1">
      <alignment horizontal="left" readingOrder="0" shrinkToFit="0" vertical="center" wrapText="1"/>
    </xf>
    <xf borderId="11" fillId="2" fontId="7" numFmtId="3" xfId="0" applyAlignment="1" applyBorder="1" applyFont="1" applyNumberFormat="1">
      <alignment horizontal="right" readingOrder="0" shrinkToFit="0" vertical="center" wrapText="1"/>
    </xf>
    <xf borderId="11" fillId="2" fontId="1" numFmtId="0" xfId="0" applyAlignment="1" applyBorder="1" applyFont="1">
      <alignment horizontal="center" readingOrder="0" shrinkToFit="0" vertical="center" wrapText="1"/>
    </xf>
    <xf borderId="34" fillId="2" fontId="7" numFmtId="3" xfId="0" applyAlignment="1" applyBorder="1" applyFont="1" applyNumberFormat="1">
      <alignment horizontal="right" readingOrder="0" shrinkToFit="0" vertical="center" wrapText="1"/>
    </xf>
    <xf borderId="34" fillId="2" fontId="1" numFmtId="0" xfId="0" applyAlignment="1" applyBorder="1" applyFont="1">
      <alignment horizontal="left" readingOrder="0" shrinkToFit="0" vertical="center" wrapText="1"/>
    </xf>
    <xf borderId="0" fillId="0" fontId="8" numFmtId="0" xfId="0" applyAlignment="1" applyFont="1">
      <alignment readingOrder="0"/>
    </xf>
    <xf borderId="11" fillId="0" fontId="7" numFmtId="3" xfId="0" applyAlignment="1" applyBorder="1" applyFont="1" applyNumberFormat="1">
      <alignment horizontal="right" readingOrder="0" shrinkToFit="0" vertical="center" wrapText="1"/>
    </xf>
    <xf borderId="11" fillId="4" fontId="1" numFmtId="3" xfId="0" applyAlignment="1" applyBorder="1" applyFont="1" applyNumberFormat="1">
      <alignment horizontal="right" readingOrder="0" shrinkToFit="0" vertical="center" wrapText="1"/>
    </xf>
    <xf borderId="11" fillId="2" fontId="4" numFmtId="164" xfId="0" applyAlignment="1" applyBorder="1" applyFont="1" applyNumberFormat="1">
      <alignment horizontal="right" readingOrder="0" shrinkToFit="0" vertical="center" wrapText="1"/>
    </xf>
    <xf borderId="34" fillId="0" fontId="1" numFmtId="0" xfId="0" applyAlignment="1" applyBorder="1" applyFont="1">
      <alignment readingOrder="0" shrinkToFit="0" vertical="center" wrapText="1"/>
    </xf>
    <xf borderId="11" fillId="2" fontId="4" numFmtId="164" xfId="0" applyAlignment="1" applyBorder="1" applyFont="1" applyNumberFormat="1">
      <alignment horizontal="right" shrinkToFit="0" vertical="center" wrapText="1"/>
    </xf>
    <xf borderId="11" fillId="2" fontId="7" numFmtId="164" xfId="0" applyAlignment="1" applyBorder="1" applyFont="1" applyNumberFormat="1">
      <alignment horizontal="right" shrinkToFit="0" vertical="center" wrapText="1"/>
    </xf>
    <xf borderId="11" fillId="2" fontId="4" numFmtId="3" xfId="0" applyAlignment="1" applyBorder="1" applyFont="1" applyNumberFormat="1">
      <alignment horizontal="right" readingOrder="0" shrinkToFit="0" vertical="center" wrapText="1"/>
    </xf>
    <xf borderId="43" fillId="4" fontId="1" numFmtId="0" xfId="0" applyAlignment="1" applyBorder="1" applyFont="1">
      <alignment horizontal="center" readingOrder="0" shrinkToFit="0" vertical="center" wrapText="1"/>
    </xf>
    <xf borderId="23" fillId="0" fontId="1" numFmtId="0" xfId="0" applyAlignment="1" applyBorder="1" applyFont="1">
      <alignment horizontal="center" readingOrder="0" shrinkToFit="0" vertical="center" wrapText="1"/>
    </xf>
    <xf borderId="11" fillId="2" fontId="7" numFmtId="164" xfId="0" applyAlignment="1" applyBorder="1" applyFont="1" applyNumberFormat="1">
      <alignment horizontal="right" readingOrder="0" shrinkToFit="0" vertical="center" wrapText="1"/>
    </xf>
    <xf borderId="11" fillId="2" fontId="4" numFmtId="165" xfId="0" applyAlignment="1" applyBorder="1" applyFont="1" applyNumberFormat="1">
      <alignment horizontal="right" readingOrder="0" shrinkToFit="0" vertical="center" wrapText="1"/>
    </xf>
    <xf borderId="10" fillId="4" fontId="1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/>
    </xf>
    <xf borderId="0" fillId="0" fontId="8" numFmtId="0" xfId="0" applyAlignment="1" applyFont="1">
      <alignment horizontal="left" readingOrder="0"/>
    </xf>
    <xf borderId="34" fillId="0" fontId="1" numFmtId="0" xfId="0" applyAlignment="1" applyBorder="1" applyFont="1">
      <alignment horizontal="center" readingOrder="0" shrinkToFit="0" vertical="center" wrapText="1"/>
    </xf>
    <xf borderId="11" fillId="0" fontId="4" numFmtId="3" xfId="0" applyAlignment="1" applyBorder="1" applyFont="1" applyNumberFormat="1">
      <alignment horizontal="right" readingOrder="0" shrinkToFit="0" vertical="center" wrapText="1"/>
    </xf>
    <xf borderId="34" fillId="0" fontId="1" numFmtId="0" xfId="0" applyAlignment="1" applyBorder="1" applyFont="1">
      <alignment horizontal="left" shrinkToFit="0" vertical="center" wrapText="1"/>
    </xf>
    <xf borderId="34" fillId="0" fontId="7" numFmtId="0" xfId="0" applyAlignment="1" applyBorder="1" applyFont="1">
      <alignment horizontal="right" readingOrder="0" shrinkToFit="0" vertical="center" wrapText="1"/>
    </xf>
    <xf borderId="34" fillId="0" fontId="1" numFmtId="0" xfId="0" applyAlignment="1" applyBorder="1" applyFont="1">
      <alignment horizontal="right" shrinkToFit="0" vertical="center" wrapText="1"/>
    </xf>
    <xf borderId="34" fillId="4" fontId="1" numFmtId="0" xfId="0" applyAlignment="1" applyBorder="1" applyFont="1">
      <alignment horizontal="right" readingOrder="0" shrinkToFit="0" vertical="center" wrapText="1"/>
    </xf>
    <xf borderId="23" fillId="5" fontId="1" numFmtId="3" xfId="0" applyAlignment="1" applyBorder="1" applyFill="1" applyFont="1" applyNumberFormat="1">
      <alignment horizontal="right" readingOrder="0" shrinkToFit="0" vertical="center" wrapText="1"/>
    </xf>
    <xf borderId="34" fillId="4" fontId="1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left" readingOrder="0"/>
    </xf>
    <xf borderId="0" fillId="0" fontId="8" numFmtId="3" xfId="0" applyAlignment="1" applyFont="1" applyNumberFormat="1">
      <alignment horizontal="right" readingOrder="0" vertical="bottom"/>
    </xf>
    <xf borderId="0" fillId="0" fontId="2" numFmtId="0" xfId="0" applyAlignment="1" applyFont="1">
      <alignment horizontal="left"/>
    </xf>
    <xf borderId="0" fillId="0" fontId="11" numFmtId="0" xfId="0" applyFont="1"/>
    <xf borderId="0" fillId="0" fontId="11" numFmtId="0" xfId="0" applyAlignment="1" applyFont="1">
      <alignment vertical="center"/>
    </xf>
    <xf borderId="0" fillId="0" fontId="2" numFmtId="0" xfId="0" applyAlignment="1" applyFont="1">
      <alignment horizontal="right"/>
    </xf>
    <xf borderId="0" fillId="4" fontId="2" numFmtId="0" xfId="0" applyAlignment="1" applyFont="1">
      <alignment horizontal="center" readingOrder="0" vertical="bottom"/>
    </xf>
    <xf borderId="0" fillId="4" fontId="1" numFmtId="0" xfId="0" applyAlignment="1" applyFont="1">
      <alignment horizontal="center" readingOrder="0" vertical="bottom"/>
    </xf>
    <xf borderId="0" fillId="4" fontId="1" numFmtId="0" xfId="0" applyAlignment="1" applyFont="1">
      <alignment horizontal="center" readingOrder="0" vertical="center"/>
    </xf>
    <xf borderId="0" fillId="4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horizontal="center" readingOrder="0" shrinkToFit="0" vertical="center" wrapText="0"/>
    </xf>
    <xf borderId="0" fillId="0" fontId="1" numFmtId="3" xfId="0" applyAlignment="1" applyFont="1" applyNumberFormat="1">
      <alignment horizontal="right" readingOrder="0" shrinkToFit="0" vertical="center" wrapText="0"/>
    </xf>
    <xf borderId="0" fillId="4" fontId="1" numFmtId="0" xfId="0" applyAlignment="1" applyFont="1">
      <alignment horizontal="center" readingOrder="0" shrinkToFit="0" vertical="center" wrapText="0"/>
    </xf>
    <xf borderId="0" fillId="4" fontId="1" numFmtId="3" xfId="0" applyAlignment="1" applyFont="1" applyNumberFormat="1">
      <alignment horizontal="right" readingOrder="0" shrinkToFit="0" vertical="center" wrapText="0"/>
    </xf>
    <xf borderId="0" fillId="4" fontId="1" numFmtId="3" xfId="0" applyAlignment="1" applyFont="1" applyNumberFormat="1">
      <alignment horizontal="center" readingOrder="0" vertical="center"/>
    </xf>
    <xf borderId="0" fillId="4" fontId="1" numFmtId="0" xfId="0" applyAlignment="1" applyFont="1">
      <alignment horizontal="left" readingOrder="0" vertical="bottom"/>
    </xf>
    <xf borderId="0" fillId="0" fontId="1" numFmtId="164" xfId="0" applyFont="1" applyNumberFormat="1"/>
    <xf borderId="10" fillId="2" fontId="4" numFmtId="3" xfId="0" applyAlignment="1" applyBorder="1" applyFont="1" applyNumberFormat="1">
      <alignment horizontal="right" shrinkToFit="0" wrapText="1"/>
    </xf>
    <xf borderId="16" fillId="4" fontId="1" numFmtId="3" xfId="0" applyAlignment="1" applyBorder="1" applyFont="1" applyNumberFormat="1">
      <alignment horizontal="right" readingOrder="0" vertical="bottom"/>
    </xf>
    <xf borderId="34" fillId="0" fontId="9" numFmtId="3" xfId="0" applyAlignment="1" applyBorder="1" applyFont="1" applyNumberFormat="1">
      <alignment horizontal="right" readingOrder="0" shrinkToFit="0" vertical="center" wrapText="1"/>
    </xf>
    <xf borderId="34" fillId="0" fontId="11" numFmtId="0" xfId="0" applyAlignment="1" applyBorder="1" applyFont="1">
      <alignment horizontal="left" readingOrder="0" shrinkToFit="0" vertical="center" wrapText="1"/>
    </xf>
    <xf borderId="34" fillId="2" fontId="1" numFmtId="0" xfId="0" applyAlignment="1" applyBorder="1" applyFont="1">
      <alignment horizontal="left" shrinkToFit="0" vertical="center" wrapText="1"/>
    </xf>
    <xf borderId="11" fillId="2" fontId="4" numFmtId="3" xfId="0" applyAlignment="1" applyBorder="1" applyFont="1" applyNumberFormat="1">
      <alignment horizontal="right" shrinkToFit="0" vertical="center" wrapText="1"/>
    </xf>
    <xf borderId="11" fillId="2" fontId="4" numFmtId="165" xfId="0" applyAlignment="1" applyBorder="1" applyFont="1" applyNumberFormat="1">
      <alignment horizontal="right" shrinkToFit="0" vertical="center" wrapText="1"/>
    </xf>
    <xf borderId="0" fillId="0" fontId="12" numFmtId="3" xfId="0" applyAlignment="1" applyFont="1" applyNumberFormat="1">
      <alignment horizontal="right" readingOrder="0" vertical="bottom"/>
    </xf>
    <xf borderId="0" fillId="2" fontId="2" numFmtId="0" xfId="0" applyAlignment="1" applyFont="1">
      <alignment horizontal="left" readingOrder="0"/>
    </xf>
    <xf borderId="0" fillId="0" fontId="13" numFmtId="0" xfId="0" applyFont="1"/>
    <xf borderId="0" fillId="0" fontId="2" numFmtId="0" xfId="0" applyAlignment="1" applyFont="1">
      <alignment horizontal="center" readingOrder="0" vertical="bottom"/>
    </xf>
    <xf borderId="0" fillId="0" fontId="1" numFmtId="0" xfId="0" applyAlignment="1" applyFont="1">
      <alignment horizontal="center" readingOrder="0" vertical="bottom"/>
    </xf>
    <xf borderId="0" fillId="0" fontId="1" numFmtId="3" xfId="0" applyAlignment="1" applyFont="1" applyNumberFormat="1">
      <alignment horizontal="right" readingOrder="0" vertical="center"/>
    </xf>
    <xf borderId="0" fillId="0" fontId="1" numFmtId="3" xfId="0" applyAlignment="1" applyFont="1" applyNumberFormat="1">
      <alignment horizontal="right" readingOrder="0" vertical="bottom"/>
    </xf>
    <xf borderId="0" fillId="0" fontId="1" numFmtId="0" xfId="0" applyAlignment="1" applyFont="1">
      <alignment horizontal="right" readingOrder="0" vertical="bottom"/>
    </xf>
    <xf borderId="0" fillId="4" fontId="1" numFmtId="3" xfId="0" applyAlignment="1" applyFont="1" applyNumberFormat="1">
      <alignment horizontal="right" readingOrder="0" vertical="center"/>
    </xf>
    <xf borderId="0" fillId="4" fontId="1" numFmtId="3" xfId="0" applyAlignment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b="0">
                <a:solidFill>
                  <a:srgbClr val="000000"/>
                </a:solidFill>
                <a:latin typeface="+mn-lt"/>
              </a:rPr>
              <a:t>2025 지출예산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'2025 활동 예산(안)'!$E$156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184</xdr:row>
      <xdr:rowOff>123825</xdr:rowOff>
    </xdr:from>
    <xdr:ext cx="9886950" cy="6105525"/>
    <xdr:graphicFrame>
      <xdr:nvGraphicFramePr>
        <xdr:cNvPr id="1" name="Chart 1" title="차트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9" width="14.75"/>
    <col customWidth="1" min="10" max="10" width="9.88"/>
    <col customWidth="1" min="11" max="11" width="17.38"/>
    <col customWidth="1" min="12" max="12" width="9.88"/>
    <col customWidth="1" min="13" max="13" width="3.5"/>
  </cols>
  <sheetData>
    <row r="1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3"/>
      <c r="E2" s="3"/>
      <c r="F2" s="2"/>
      <c r="G2" s="2"/>
      <c r="H2" s="2"/>
      <c r="I2" s="4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 t="s">
        <v>2</v>
      </c>
      <c r="B4" s="2"/>
      <c r="C4" s="2"/>
      <c r="D4" s="3"/>
      <c r="E4" s="3"/>
      <c r="F4" s="2"/>
      <c r="G4" s="2"/>
      <c r="H4" s="5"/>
      <c r="I4" s="6" t="s">
        <v>3</v>
      </c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>
      <c r="A5" s="7" t="s">
        <v>4</v>
      </c>
      <c r="B5" s="8"/>
      <c r="C5" s="8"/>
      <c r="D5" s="8"/>
      <c r="E5" s="8"/>
      <c r="F5" s="8"/>
      <c r="G5" s="8"/>
      <c r="H5" s="8"/>
      <c r="I5" s="9" t="s">
        <v>5</v>
      </c>
      <c r="J5" s="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"/>
    </row>
    <row r="6">
      <c r="A6" s="10" t="s">
        <v>6</v>
      </c>
      <c r="B6" s="11"/>
      <c r="C6" s="11"/>
      <c r="D6" s="12"/>
      <c r="E6" s="13" t="s">
        <v>7</v>
      </c>
      <c r="F6" s="10" t="s">
        <v>8</v>
      </c>
      <c r="G6" s="11"/>
      <c r="H6" s="11"/>
      <c r="I6" s="12"/>
      <c r="J6" s="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5"/>
    </row>
    <row r="7">
      <c r="A7" s="14" t="s">
        <v>9</v>
      </c>
      <c r="B7" s="15" t="s">
        <v>10</v>
      </c>
      <c r="C7" s="15" t="s">
        <v>11</v>
      </c>
      <c r="D7" s="16" t="s">
        <v>12</v>
      </c>
      <c r="E7" s="17"/>
      <c r="F7" s="18" t="s">
        <v>9</v>
      </c>
      <c r="G7" s="15" t="s">
        <v>10</v>
      </c>
      <c r="H7" s="15" t="s">
        <v>11</v>
      </c>
      <c r="I7" s="16" t="s">
        <v>12</v>
      </c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/>
    </row>
    <row r="8">
      <c r="A8" s="19" t="s">
        <v>13</v>
      </c>
      <c r="B8" s="20">
        <v>3216352.0</v>
      </c>
      <c r="C8" s="21">
        <v>5603709.0</v>
      </c>
      <c r="D8" s="22">
        <v>5603709.0</v>
      </c>
      <c r="E8" s="23" t="s">
        <v>13</v>
      </c>
      <c r="F8" s="24" t="s">
        <v>13</v>
      </c>
      <c r="G8" s="25">
        <v>3671352.0</v>
      </c>
      <c r="H8" s="20">
        <v>3216352.0</v>
      </c>
      <c r="I8" s="25">
        <v>4960811.0</v>
      </c>
      <c r="J8" s="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/>
    </row>
    <row r="9">
      <c r="A9" s="26" t="s">
        <v>14</v>
      </c>
      <c r="B9" s="27">
        <v>3.3107582E7</v>
      </c>
      <c r="C9" s="28">
        <v>1.5147102E7</v>
      </c>
      <c r="D9" s="29">
        <v>1.5147102E7</v>
      </c>
      <c r="E9" s="17"/>
      <c r="F9" s="30" t="s">
        <v>14</v>
      </c>
      <c r="G9" s="31">
        <v>0.0</v>
      </c>
      <c r="H9" s="27">
        <v>3.3107582E7</v>
      </c>
      <c r="I9" s="31" t="s">
        <v>15</v>
      </c>
      <c r="J9" s="3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33" t="s">
        <v>16</v>
      </c>
      <c r="B10" s="34">
        <f t="shared" ref="B10:D10" si="1">SUM(B8:B9)</f>
        <v>36323934</v>
      </c>
      <c r="C10" s="35">
        <f t="shared" si="1"/>
        <v>20750811</v>
      </c>
      <c r="D10" s="36">
        <f t="shared" si="1"/>
        <v>20750811</v>
      </c>
      <c r="E10" s="37" t="s">
        <v>16</v>
      </c>
      <c r="F10" s="38"/>
      <c r="G10" s="39">
        <f t="shared" ref="G10:I10" si="2">SUM(G8:G9)</f>
        <v>3671352</v>
      </c>
      <c r="H10" s="35">
        <f t="shared" si="2"/>
        <v>36323934</v>
      </c>
      <c r="I10" s="36">
        <f t="shared" si="2"/>
        <v>4960811</v>
      </c>
      <c r="J10" s="32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40" t="s">
        <v>17</v>
      </c>
      <c r="B11" s="41">
        <v>1.32E8</v>
      </c>
      <c r="C11" s="42">
        <v>1.30703E8</v>
      </c>
      <c r="D11" s="43">
        <v>1.38E8</v>
      </c>
      <c r="E11" s="44" t="s">
        <v>18</v>
      </c>
      <c r="F11" s="45" t="s">
        <v>19</v>
      </c>
      <c r="G11" s="25">
        <v>1500000.0</v>
      </c>
      <c r="H11" s="42">
        <v>1158970.0</v>
      </c>
      <c r="I11" s="25">
        <v>2000000.0</v>
      </c>
      <c r="J11" s="3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46" t="s">
        <v>20</v>
      </c>
      <c r="B12" s="41">
        <v>1.5E7</v>
      </c>
      <c r="C12" s="47">
        <v>1.0281783E7</v>
      </c>
      <c r="D12" s="43">
        <v>9000000.0</v>
      </c>
      <c r="E12" s="48"/>
      <c r="F12" s="49" t="s">
        <v>21</v>
      </c>
      <c r="G12" s="50">
        <v>500000.0</v>
      </c>
      <c r="H12" s="42">
        <v>339400.0</v>
      </c>
      <c r="I12" s="51">
        <v>500000.0</v>
      </c>
      <c r="J12" s="3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6" t="s">
        <v>22</v>
      </c>
      <c r="B13" s="52">
        <v>5.5E7</v>
      </c>
      <c r="C13" s="53">
        <v>4.9475454E7</v>
      </c>
      <c r="D13" s="54">
        <v>6.3E7</v>
      </c>
      <c r="E13" s="48"/>
      <c r="F13" s="49" t="s">
        <v>23</v>
      </c>
      <c r="G13" s="55">
        <v>500000.0</v>
      </c>
      <c r="H13" s="42">
        <v>59950.0</v>
      </c>
      <c r="I13" s="56">
        <v>500000.0</v>
      </c>
      <c r="J13" s="3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33" t="s">
        <v>16</v>
      </c>
      <c r="B14" s="34">
        <f t="shared" ref="B14:D14" si="3">SUM(B11:B13)</f>
        <v>202000000</v>
      </c>
      <c r="C14" s="57">
        <f t="shared" si="3"/>
        <v>190460237</v>
      </c>
      <c r="D14" s="58">
        <f t="shared" si="3"/>
        <v>210000000</v>
      </c>
      <c r="E14" s="48"/>
      <c r="F14" s="49" t="s">
        <v>24</v>
      </c>
      <c r="G14" s="55">
        <v>1000000.0</v>
      </c>
      <c r="H14" s="42">
        <v>832070.0</v>
      </c>
      <c r="I14" s="56">
        <v>1000000.0</v>
      </c>
      <c r="J14" s="3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9"/>
      <c r="B15" s="60"/>
      <c r="C15" s="61"/>
      <c r="D15" s="62"/>
      <c r="E15" s="48"/>
      <c r="F15" s="49" t="s">
        <v>25</v>
      </c>
      <c r="G15" s="55">
        <v>2300000.0</v>
      </c>
      <c r="H15" s="42">
        <v>2269010.0</v>
      </c>
      <c r="I15" s="55">
        <v>2300000.0</v>
      </c>
      <c r="J15" s="3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63"/>
      <c r="B16" s="64"/>
      <c r="C16" s="65"/>
      <c r="D16" s="66"/>
      <c r="E16" s="48"/>
      <c r="F16" s="49" t="s">
        <v>26</v>
      </c>
      <c r="G16" s="55">
        <v>500000.0</v>
      </c>
      <c r="H16" s="42">
        <v>525130.0</v>
      </c>
      <c r="I16" s="56">
        <v>500000.0</v>
      </c>
      <c r="J16" s="3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63"/>
      <c r="B17" s="64"/>
      <c r="C17" s="65"/>
      <c r="D17" s="66"/>
      <c r="E17" s="48"/>
      <c r="F17" s="67" t="s">
        <v>27</v>
      </c>
      <c r="G17" s="55">
        <v>600000.0</v>
      </c>
      <c r="H17" s="42">
        <v>576300.0</v>
      </c>
      <c r="I17" s="56">
        <v>350000.0</v>
      </c>
      <c r="J17" s="6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63"/>
      <c r="B18" s="64"/>
      <c r="C18" s="65"/>
      <c r="D18" s="66"/>
      <c r="E18" s="48"/>
      <c r="F18" s="67" t="s">
        <v>28</v>
      </c>
      <c r="G18" s="55">
        <v>7000000.0</v>
      </c>
      <c r="H18" s="42">
        <v>6321765.0</v>
      </c>
      <c r="I18" s="56">
        <v>8000000.0</v>
      </c>
      <c r="J18" s="6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63"/>
      <c r="B19" s="64"/>
      <c r="C19" s="65"/>
      <c r="D19" s="66"/>
      <c r="E19" s="48"/>
      <c r="F19" s="67" t="s">
        <v>29</v>
      </c>
      <c r="G19" s="55">
        <v>400000.0</v>
      </c>
      <c r="H19" s="47">
        <v>347050.0</v>
      </c>
      <c r="I19" s="56">
        <v>400000.0</v>
      </c>
      <c r="J19" s="6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63"/>
      <c r="B20" s="64"/>
      <c r="C20" s="65"/>
      <c r="D20" s="66"/>
      <c r="E20" s="48"/>
      <c r="F20" s="67" t="s">
        <v>30</v>
      </c>
      <c r="G20" s="55">
        <v>1.1E7</v>
      </c>
      <c r="H20" s="42">
        <v>1.07508E7</v>
      </c>
      <c r="I20" s="56">
        <v>1.1E7</v>
      </c>
      <c r="J20" s="6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63"/>
      <c r="B21" s="64"/>
      <c r="C21" s="65"/>
      <c r="D21" s="66"/>
      <c r="E21" s="48"/>
      <c r="F21" s="67" t="s">
        <v>31</v>
      </c>
      <c r="G21" s="69" t="s">
        <v>15</v>
      </c>
      <c r="H21" s="47" t="s">
        <v>15</v>
      </c>
      <c r="I21" s="69" t="s">
        <v>15</v>
      </c>
      <c r="J21" s="68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63"/>
      <c r="B22" s="64"/>
      <c r="C22" s="65"/>
      <c r="D22" s="66"/>
      <c r="E22" s="48"/>
      <c r="F22" s="70" t="s">
        <v>16</v>
      </c>
      <c r="G22" s="71">
        <f t="shared" ref="G22:I22" si="4">SUM(G11:G21)</f>
        <v>25300000</v>
      </c>
      <c r="H22" s="35">
        <f t="shared" si="4"/>
        <v>23180445</v>
      </c>
      <c r="I22" s="36">
        <f t="shared" si="4"/>
        <v>26550000</v>
      </c>
      <c r="J22" s="6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3"/>
      <c r="B23" s="64"/>
      <c r="C23" s="65"/>
      <c r="D23" s="66"/>
      <c r="E23" s="48"/>
      <c r="F23" s="24" t="s">
        <v>32</v>
      </c>
      <c r="G23" s="72">
        <v>1.3053E8</v>
      </c>
      <c r="H23" s="73">
        <v>1.3563E8</v>
      </c>
      <c r="I23" s="72">
        <v>1.5624E8</v>
      </c>
      <c r="J23" s="6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63"/>
      <c r="B24" s="64"/>
      <c r="C24" s="65"/>
      <c r="D24" s="66"/>
      <c r="E24" s="48"/>
      <c r="F24" s="67" t="s">
        <v>33</v>
      </c>
      <c r="G24" s="74">
        <v>1.44E7</v>
      </c>
      <c r="H24" s="47">
        <v>6200000.0</v>
      </c>
      <c r="I24" s="74">
        <v>1.55E7</v>
      </c>
      <c r="J24" s="6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63"/>
      <c r="B25" s="64"/>
      <c r="C25" s="65"/>
      <c r="D25" s="66"/>
      <c r="E25" s="48"/>
      <c r="F25" s="67" t="s">
        <v>34</v>
      </c>
      <c r="G25" s="74">
        <v>1.513E7</v>
      </c>
      <c r="H25" s="42">
        <v>9173859.0</v>
      </c>
      <c r="I25" s="74" t="s">
        <v>15</v>
      </c>
      <c r="J25" s="6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63"/>
      <c r="B26" s="64"/>
      <c r="C26" s="65"/>
      <c r="D26" s="66"/>
      <c r="E26" s="48"/>
      <c r="F26" s="67" t="s">
        <v>35</v>
      </c>
      <c r="G26" s="75">
        <v>1.62E7</v>
      </c>
      <c r="H26" s="42">
        <v>1.527702E7</v>
      </c>
      <c r="I26" s="75">
        <v>1.56E7</v>
      </c>
      <c r="J26" s="6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63"/>
      <c r="B27" s="64"/>
      <c r="C27" s="65"/>
      <c r="D27" s="66"/>
      <c r="E27" s="48"/>
      <c r="F27" s="76" t="s">
        <v>36</v>
      </c>
      <c r="G27" s="75">
        <v>5285000.0</v>
      </c>
      <c r="H27" s="42">
        <v>3855000.0</v>
      </c>
      <c r="I27" s="75">
        <v>6300000.0</v>
      </c>
      <c r="J27" s="6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63"/>
      <c r="B28" s="64"/>
      <c r="C28" s="65"/>
      <c r="D28" s="66"/>
      <c r="E28" s="48"/>
      <c r="F28" s="77" t="s">
        <v>37</v>
      </c>
      <c r="G28" s="31">
        <v>100000.0</v>
      </c>
      <c r="H28" s="47" t="s">
        <v>15</v>
      </c>
      <c r="I28" s="31">
        <v>100000.0</v>
      </c>
      <c r="J28" s="6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78"/>
      <c r="B29" s="79"/>
      <c r="C29" s="80"/>
      <c r="D29" s="81"/>
      <c r="E29" s="17"/>
      <c r="F29" s="82" t="s">
        <v>16</v>
      </c>
      <c r="G29" s="83">
        <f t="shared" ref="G29:I29" si="5">SUM(G23:G28)</f>
        <v>181645000</v>
      </c>
      <c r="H29" s="84">
        <f t="shared" si="5"/>
        <v>170135879</v>
      </c>
      <c r="I29" s="58">
        <f t="shared" si="5"/>
        <v>193740000</v>
      </c>
      <c r="J29" s="6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85"/>
      <c r="B30" s="86"/>
      <c r="C30" s="87"/>
      <c r="D30" s="87"/>
      <c r="E30" s="88" t="s">
        <v>16</v>
      </c>
      <c r="F30" s="38"/>
      <c r="G30" s="89">
        <f t="shared" ref="G30:I30" si="6">SUM(G22,G29)</f>
        <v>206945000</v>
      </c>
      <c r="H30" s="57">
        <f t="shared" si="6"/>
        <v>193316324</v>
      </c>
      <c r="I30" s="58">
        <f t="shared" si="6"/>
        <v>220290000</v>
      </c>
      <c r="J30" s="6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90" t="s">
        <v>38</v>
      </c>
      <c r="B31" s="91">
        <v>1500000.0</v>
      </c>
      <c r="C31" s="42">
        <v>1285000.0</v>
      </c>
      <c r="D31" s="42">
        <v>2000000.0</v>
      </c>
      <c r="E31" s="92" t="s">
        <v>39</v>
      </c>
      <c r="F31" s="93" t="s">
        <v>38</v>
      </c>
      <c r="G31" s="72">
        <v>9700000.0</v>
      </c>
      <c r="H31" s="42">
        <v>8223194.0</v>
      </c>
      <c r="I31" s="72">
        <v>8300000.0</v>
      </c>
      <c r="J31" s="6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94" t="s">
        <v>40</v>
      </c>
      <c r="B32" s="95">
        <v>300000.0</v>
      </c>
      <c r="C32" s="96" t="s">
        <v>15</v>
      </c>
      <c r="D32" s="43">
        <v>1000000.0</v>
      </c>
      <c r="E32" s="48"/>
      <c r="F32" s="97" t="s">
        <v>40</v>
      </c>
      <c r="G32" s="75">
        <v>2.0E7</v>
      </c>
      <c r="H32" s="42">
        <v>1.923892E7</v>
      </c>
      <c r="I32" s="75">
        <v>1.0E7</v>
      </c>
      <c r="J32" s="6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94" t="s">
        <v>41</v>
      </c>
      <c r="B33" s="95">
        <v>7500000.0</v>
      </c>
      <c r="C33" s="96">
        <v>1.30325E7</v>
      </c>
      <c r="D33" s="43">
        <v>1.0E7</v>
      </c>
      <c r="E33" s="48"/>
      <c r="F33" s="97" t="s">
        <v>41</v>
      </c>
      <c r="G33" s="75">
        <v>1.1284821E7</v>
      </c>
      <c r="H33" s="42">
        <v>8540660.0</v>
      </c>
      <c r="I33" s="75">
        <v>9700000.0</v>
      </c>
      <c r="J33" s="9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94" t="s">
        <v>42</v>
      </c>
      <c r="B34" s="95">
        <v>7.41E7</v>
      </c>
      <c r="C34" s="96">
        <v>7.709088E7</v>
      </c>
      <c r="D34" s="99">
        <v>2.16E7</v>
      </c>
      <c r="E34" s="48"/>
      <c r="F34" s="97" t="s">
        <v>42</v>
      </c>
      <c r="G34" s="75">
        <v>7.9430797E7</v>
      </c>
      <c r="H34" s="42">
        <v>3.5919578E7</v>
      </c>
      <c r="I34" s="75">
        <v>1.17E7</v>
      </c>
      <c r="J34" s="10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101" t="s">
        <v>43</v>
      </c>
      <c r="B35" s="95">
        <v>3.3E7</v>
      </c>
      <c r="C35" s="96">
        <v>1987700.0</v>
      </c>
      <c r="D35" s="99">
        <v>1.1E7</v>
      </c>
      <c r="E35" s="48"/>
      <c r="F35" s="102" t="s">
        <v>43</v>
      </c>
      <c r="G35" s="75">
        <v>2.4891964E7</v>
      </c>
      <c r="H35" s="42">
        <v>3266130.0</v>
      </c>
      <c r="I35" s="75">
        <v>7800000.0</v>
      </c>
      <c r="J35" s="10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94" t="s">
        <v>44</v>
      </c>
      <c r="B36" s="91">
        <v>500000.0</v>
      </c>
      <c r="C36" s="47" t="s">
        <v>15</v>
      </c>
      <c r="D36" s="99">
        <v>3500000.0</v>
      </c>
      <c r="E36" s="17"/>
      <c r="F36" s="97" t="s">
        <v>44</v>
      </c>
      <c r="G36" s="75">
        <v>500000.0</v>
      </c>
      <c r="H36" s="42">
        <v>23000.0</v>
      </c>
      <c r="I36" s="75">
        <v>3600000.0</v>
      </c>
      <c r="J36" s="10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33" t="s">
        <v>16</v>
      </c>
      <c r="B37" s="83">
        <f t="shared" ref="B37:D37" si="7">SUM(B31:B36)</f>
        <v>116900000</v>
      </c>
      <c r="C37" s="57">
        <f t="shared" si="7"/>
        <v>93396080</v>
      </c>
      <c r="D37" s="103">
        <f t="shared" si="7"/>
        <v>49100000</v>
      </c>
      <c r="E37" s="104" t="s">
        <v>16</v>
      </c>
      <c r="F37" s="38"/>
      <c r="G37" s="105">
        <f t="shared" ref="G37:I37" si="8">SUM(G31:G36)</f>
        <v>145807582</v>
      </c>
      <c r="H37" s="57">
        <f t="shared" si="8"/>
        <v>75211482</v>
      </c>
      <c r="I37" s="58">
        <f t="shared" si="8"/>
        <v>51100000</v>
      </c>
      <c r="J37" s="10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107" t="s">
        <v>45</v>
      </c>
      <c r="B38" s="108" t="s">
        <v>15</v>
      </c>
      <c r="C38" s="108" t="s">
        <v>15</v>
      </c>
      <c r="D38" s="109">
        <v>2000000.0</v>
      </c>
      <c r="E38" s="110" t="s">
        <v>46</v>
      </c>
      <c r="F38" s="111" t="s">
        <v>47</v>
      </c>
      <c r="G38" s="112" t="s">
        <v>15</v>
      </c>
      <c r="H38" s="108" t="s">
        <v>15</v>
      </c>
      <c r="I38" s="112">
        <v>6000000.0</v>
      </c>
      <c r="J38" s="11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46" t="s">
        <v>48</v>
      </c>
      <c r="B39" s="95">
        <v>1000000.0</v>
      </c>
      <c r="C39" s="47">
        <v>394652.0</v>
      </c>
      <c r="D39" s="114">
        <v>1000000.0</v>
      </c>
      <c r="E39" s="48"/>
      <c r="F39" s="115" t="s">
        <v>49</v>
      </c>
      <c r="G39" s="50" t="s">
        <v>15</v>
      </c>
      <c r="H39" s="42">
        <v>115000.0</v>
      </c>
      <c r="I39" s="50">
        <v>500000.0</v>
      </c>
      <c r="J39" s="10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116" t="s">
        <v>50</v>
      </c>
      <c r="B40" s="95" t="s">
        <v>15</v>
      </c>
      <c r="C40" s="117">
        <v>1.8E7</v>
      </c>
      <c r="D40" s="118" t="s">
        <v>15</v>
      </c>
      <c r="E40" s="48"/>
      <c r="F40" s="115" t="s">
        <v>51</v>
      </c>
      <c r="G40" s="50" t="s">
        <v>15</v>
      </c>
      <c r="H40" s="117">
        <v>1.8E7</v>
      </c>
      <c r="I40" s="50" t="s">
        <v>15</v>
      </c>
      <c r="J40" s="10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119" t="s">
        <v>52</v>
      </c>
      <c r="B41" s="95">
        <v>200000.0</v>
      </c>
      <c r="C41" s="120">
        <v>190000.0</v>
      </c>
      <c r="D41" s="121" t="s">
        <v>15</v>
      </c>
      <c r="E41" s="17"/>
      <c r="F41" s="122" t="s">
        <v>53</v>
      </c>
      <c r="G41" s="123"/>
      <c r="H41" s="120">
        <v>225040.0</v>
      </c>
      <c r="I41" s="123" t="s">
        <v>15</v>
      </c>
      <c r="J41" s="10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33" t="s">
        <v>16</v>
      </c>
      <c r="B42" s="83">
        <f t="shared" ref="B42:D42" si="9">SUM(B38:B41)</f>
        <v>1200000</v>
      </c>
      <c r="C42" s="57">
        <f t="shared" si="9"/>
        <v>18584652</v>
      </c>
      <c r="D42" s="124">
        <f t="shared" si="9"/>
        <v>3000000</v>
      </c>
      <c r="E42" s="125" t="s">
        <v>16</v>
      </c>
      <c r="F42" s="126"/>
      <c r="G42" s="83">
        <f t="shared" ref="G42:I42" si="10">SUM(G38:G41)</f>
        <v>0</v>
      </c>
      <c r="H42" s="57">
        <f t="shared" si="10"/>
        <v>18340040</v>
      </c>
      <c r="I42" s="58">
        <f t="shared" si="10"/>
        <v>6500000</v>
      </c>
      <c r="J42" s="10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127" t="s">
        <v>54</v>
      </c>
      <c r="B43" s="128">
        <f t="shared" ref="B43:D43" si="11">SUM(B10,B14,B37,B42)</f>
        <v>356423934</v>
      </c>
      <c r="C43" s="129">
        <f t="shared" si="11"/>
        <v>323191780</v>
      </c>
      <c r="D43" s="130">
        <f t="shared" si="11"/>
        <v>282850811</v>
      </c>
      <c r="E43" s="131" t="s">
        <v>54</v>
      </c>
      <c r="F43" s="132"/>
      <c r="G43" s="128">
        <f t="shared" ref="G43:I43" si="12">SUM(G10,G30,G37,G42)</f>
        <v>356423934</v>
      </c>
      <c r="H43" s="129">
        <f t="shared" si="12"/>
        <v>323191780</v>
      </c>
      <c r="I43" s="133">
        <f t="shared" si="12"/>
        <v>282850811</v>
      </c>
      <c r="J43" s="13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1"/>
      <c r="B44" s="2"/>
      <c r="C44" s="2"/>
      <c r="D44" s="3"/>
      <c r="E44" s="3"/>
      <c r="F44" s="2"/>
      <c r="G44" s="2"/>
      <c r="H44" s="2"/>
      <c r="I44" s="2"/>
      <c r="J44" s="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1"/>
      <c r="B45" s="2"/>
      <c r="C45" s="2"/>
      <c r="D45" s="3"/>
      <c r="E45" s="3"/>
      <c r="F45" s="2"/>
      <c r="G45" s="2"/>
      <c r="H45" s="2"/>
      <c r="I45" s="2"/>
      <c r="J45" s="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1" t="s">
        <v>55</v>
      </c>
      <c r="B46" s="2"/>
      <c r="C46" s="2"/>
      <c r="D46" s="3"/>
      <c r="E46" s="3"/>
      <c r="F46" s="2"/>
      <c r="G46" s="2"/>
      <c r="H46" s="2"/>
      <c r="I46" s="6" t="s">
        <v>3</v>
      </c>
      <c r="J46" s="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3"/>
      <c r="E47" s="3"/>
      <c r="F47" s="2"/>
      <c r="G47" s="2"/>
      <c r="H47" s="135"/>
      <c r="I47" s="136" t="s">
        <v>5</v>
      </c>
      <c r="J47" s="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137" t="s">
        <v>56</v>
      </c>
      <c r="B48" s="137" t="s">
        <v>7</v>
      </c>
      <c r="C48" s="137" t="s">
        <v>57</v>
      </c>
      <c r="D48" s="138" t="s">
        <v>9</v>
      </c>
      <c r="E48" s="138" t="s">
        <v>58</v>
      </c>
      <c r="F48" s="139" t="s">
        <v>59</v>
      </c>
      <c r="G48" s="140"/>
      <c r="H48" s="141"/>
      <c r="I48" s="137" t="s">
        <v>60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5"/>
    </row>
    <row r="49">
      <c r="A49" s="143"/>
      <c r="B49" s="144" t="s">
        <v>61</v>
      </c>
      <c r="C49" s="137" t="s">
        <v>62</v>
      </c>
      <c r="D49" s="145" t="s">
        <v>63</v>
      </c>
      <c r="E49" s="20">
        <v>3216352.0</v>
      </c>
      <c r="F49" s="146"/>
      <c r="G49" s="140"/>
      <c r="H49" s="141"/>
      <c r="I49" s="21">
        <v>5603709.0</v>
      </c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5"/>
    </row>
    <row r="50">
      <c r="A50" s="143"/>
      <c r="B50" s="147"/>
      <c r="C50" s="137" t="s">
        <v>64</v>
      </c>
      <c r="D50" s="145" t="s">
        <v>65</v>
      </c>
      <c r="E50" s="148">
        <v>3.3107582E7</v>
      </c>
      <c r="F50" s="149" t="s">
        <v>66</v>
      </c>
      <c r="G50" s="140"/>
      <c r="H50" s="141"/>
      <c r="I50" s="28">
        <v>1.5147102E7</v>
      </c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5"/>
    </row>
    <row r="51">
      <c r="A51" s="143"/>
      <c r="B51" s="139" t="s">
        <v>67</v>
      </c>
      <c r="C51" s="140"/>
      <c r="D51" s="141"/>
      <c r="E51" s="150">
        <f>SUM(E49:E50)</f>
        <v>36323934</v>
      </c>
      <c r="F51" s="151"/>
      <c r="G51" s="140"/>
      <c r="H51" s="141"/>
      <c r="I51" s="152">
        <f>SUM(I49:I50)</f>
        <v>20750811</v>
      </c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5"/>
    </row>
    <row r="52">
      <c r="A52" s="143"/>
      <c r="B52" s="144" t="s">
        <v>68</v>
      </c>
      <c r="C52" s="144" t="s">
        <v>69</v>
      </c>
      <c r="D52" s="145" t="s">
        <v>17</v>
      </c>
      <c r="E52" s="95">
        <v>1.32E8</v>
      </c>
      <c r="F52" s="153" t="s">
        <v>70</v>
      </c>
      <c r="G52" s="140"/>
      <c r="H52" s="141"/>
      <c r="I52" s="42">
        <v>1.30703E8</v>
      </c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5"/>
    </row>
    <row r="53">
      <c r="A53" s="143"/>
      <c r="B53" s="143"/>
      <c r="C53" s="143"/>
      <c r="D53" s="145" t="s">
        <v>20</v>
      </c>
      <c r="E53" s="95">
        <v>1.5E7</v>
      </c>
      <c r="F53" s="153" t="s">
        <v>71</v>
      </c>
      <c r="G53" s="140"/>
      <c r="H53" s="141"/>
      <c r="I53" s="47">
        <v>1.0281783E7</v>
      </c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5"/>
    </row>
    <row r="54">
      <c r="A54" s="143"/>
      <c r="B54" s="143"/>
      <c r="C54" s="143"/>
      <c r="D54" s="145" t="s">
        <v>22</v>
      </c>
      <c r="E54" s="95">
        <v>5.5E7</v>
      </c>
      <c r="F54" s="153" t="s">
        <v>72</v>
      </c>
      <c r="G54" s="140"/>
      <c r="H54" s="141"/>
      <c r="I54" s="120">
        <v>4.9475454E7</v>
      </c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5"/>
    </row>
    <row r="55">
      <c r="A55" s="143"/>
      <c r="B55" s="143"/>
      <c r="C55" s="139" t="s">
        <v>73</v>
      </c>
      <c r="D55" s="141"/>
      <c r="E55" s="154">
        <f>SUM(E52:E54)</f>
        <v>202000000</v>
      </c>
      <c r="F55" s="155"/>
      <c r="G55" s="140"/>
      <c r="H55" s="141"/>
      <c r="I55" s="152">
        <f>SUM(I52:I54)</f>
        <v>190460237</v>
      </c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5"/>
    </row>
    <row r="56">
      <c r="A56" s="143"/>
      <c r="B56" s="143"/>
      <c r="C56" s="144" t="s">
        <v>39</v>
      </c>
      <c r="D56" s="145" t="s">
        <v>38</v>
      </c>
      <c r="E56" s="91">
        <v>1500000.0</v>
      </c>
      <c r="F56" s="156" t="s">
        <v>74</v>
      </c>
      <c r="G56" s="140"/>
      <c r="H56" s="141"/>
      <c r="I56" s="42">
        <v>1285000.0</v>
      </c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5"/>
    </row>
    <row r="57">
      <c r="A57" s="143"/>
      <c r="B57" s="143"/>
      <c r="C57" s="143"/>
      <c r="D57" s="145" t="s">
        <v>40</v>
      </c>
      <c r="E57" s="95">
        <v>300000.0</v>
      </c>
      <c r="F57" s="156" t="s">
        <v>75</v>
      </c>
      <c r="G57" s="140"/>
      <c r="H57" s="141"/>
      <c r="I57" s="96" t="s">
        <v>15</v>
      </c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5"/>
    </row>
    <row r="58">
      <c r="A58" s="143"/>
      <c r="B58" s="143"/>
      <c r="C58" s="143"/>
      <c r="D58" s="145" t="s">
        <v>41</v>
      </c>
      <c r="E58" s="95">
        <v>7500000.0</v>
      </c>
      <c r="F58" s="156" t="s">
        <v>76</v>
      </c>
      <c r="G58" s="140"/>
      <c r="H58" s="141"/>
      <c r="I58" s="96">
        <v>1.30325E7</v>
      </c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5"/>
    </row>
    <row r="59">
      <c r="A59" s="143"/>
      <c r="B59" s="143"/>
      <c r="C59" s="143"/>
      <c r="D59" s="145" t="s">
        <v>77</v>
      </c>
      <c r="E59" s="95">
        <v>7.41E7</v>
      </c>
      <c r="F59" s="156" t="s">
        <v>78</v>
      </c>
      <c r="G59" s="140"/>
      <c r="H59" s="141"/>
      <c r="I59" s="96">
        <v>7.709088E7</v>
      </c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5"/>
    </row>
    <row r="60">
      <c r="A60" s="143"/>
      <c r="B60" s="143"/>
      <c r="C60" s="143"/>
      <c r="D60" s="145" t="s">
        <v>43</v>
      </c>
      <c r="E60" s="95">
        <v>3.3E7</v>
      </c>
      <c r="F60" s="153" t="s">
        <v>79</v>
      </c>
      <c r="G60" s="140"/>
      <c r="H60" s="141"/>
      <c r="I60" s="96">
        <v>1987700.0</v>
      </c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5"/>
    </row>
    <row r="61">
      <c r="A61" s="143"/>
      <c r="B61" s="143"/>
      <c r="C61" s="143"/>
      <c r="D61" s="145" t="s">
        <v>44</v>
      </c>
      <c r="E61" s="91">
        <v>500000.0</v>
      </c>
      <c r="F61" s="153" t="s">
        <v>80</v>
      </c>
      <c r="G61" s="140"/>
      <c r="H61" s="141"/>
      <c r="I61" s="47" t="s">
        <v>15</v>
      </c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5"/>
    </row>
    <row r="62">
      <c r="A62" s="143"/>
      <c r="B62" s="147"/>
      <c r="C62" s="139" t="s">
        <v>73</v>
      </c>
      <c r="D62" s="141"/>
      <c r="E62" s="154">
        <f>SUM(E56:E61)</f>
        <v>116900000</v>
      </c>
      <c r="F62" s="155"/>
      <c r="G62" s="140"/>
      <c r="H62" s="141"/>
      <c r="I62" s="157">
        <f>SUM(I56:I61)</f>
        <v>93396080</v>
      </c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5"/>
    </row>
    <row r="63">
      <c r="A63" s="143"/>
      <c r="B63" s="139" t="s">
        <v>81</v>
      </c>
      <c r="C63" s="140"/>
      <c r="D63" s="141"/>
      <c r="E63" s="154">
        <f>SUM(E55,E62)</f>
        <v>318900000</v>
      </c>
      <c r="F63" s="158"/>
      <c r="G63" s="140"/>
      <c r="H63" s="141"/>
      <c r="I63" s="157">
        <f>SUM(I55,I62)</f>
        <v>283856317</v>
      </c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5"/>
    </row>
    <row r="64">
      <c r="A64" s="143"/>
      <c r="B64" s="144" t="s">
        <v>82</v>
      </c>
      <c r="C64" s="144" t="s">
        <v>46</v>
      </c>
      <c r="D64" s="145" t="s">
        <v>45</v>
      </c>
      <c r="E64" s="95" t="s">
        <v>15</v>
      </c>
      <c r="F64" s="159" t="s">
        <v>83</v>
      </c>
      <c r="G64" s="140"/>
      <c r="H64" s="141"/>
      <c r="I64" s="56" t="s">
        <v>15</v>
      </c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5"/>
    </row>
    <row r="65">
      <c r="A65" s="143"/>
      <c r="B65" s="143"/>
      <c r="C65" s="143"/>
      <c r="D65" s="145" t="s">
        <v>48</v>
      </c>
      <c r="E65" s="95">
        <v>1000000.0</v>
      </c>
      <c r="F65" s="153" t="s">
        <v>84</v>
      </c>
      <c r="G65" s="140"/>
      <c r="H65" s="141"/>
      <c r="I65" s="47">
        <v>394652.0</v>
      </c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5"/>
    </row>
    <row r="66">
      <c r="A66" s="143"/>
      <c r="B66" s="143"/>
      <c r="C66" s="143"/>
      <c r="D66" s="145" t="s">
        <v>50</v>
      </c>
      <c r="E66" s="95" t="s">
        <v>15</v>
      </c>
      <c r="F66" s="160"/>
      <c r="G66" s="140"/>
      <c r="H66" s="141"/>
      <c r="I66" s="117">
        <v>1.8E7</v>
      </c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5"/>
    </row>
    <row r="67">
      <c r="A67" s="143"/>
      <c r="B67" s="143"/>
      <c r="C67" s="143"/>
      <c r="D67" s="145" t="s">
        <v>52</v>
      </c>
      <c r="E67" s="95">
        <v>200000.0</v>
      </c>
      <c r="F67" s="159" t="s">
        <v>85</v>
      </c>
      <c r="G67" s="140"/>
      <c r="H67" s="141"/>
      <c r="I67" s="120">
        <v>190000.0</v>
      </c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5"/>
    </row>
    <row r="68">
      <c r="A68" s="143"/>
      <c r="B68" s="147"/>
      <c r="C68" s="139" t="s">
        <v>73</v>
      </c>
      <c r="D68" s="141"/>
      <c r="E68" s="154">
        <f>SUM(E64:E67)</f>
        <v>1200000</v>
      </c>
      <c r="F68" s="155"/>
      <c r="G68" s="140"/>
      <c r="H68" s="141"/>
      <c r="I68" s="157">
        <f>SUM(I64:I67)</f>
        <v>18584652</v>
      </c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5"/>
    </row>
    <row r="69">
      <c r="A69" s="143"/>
      <c r="B69" s="139" t="s">
        <v>86</v>
      </c>
      <c r="C69" s="140"/>
      <c r="D69" s="141"/>
      <c r="E69" s="161">
        <f>SUM(E68)</f>
        <v>1200000</v>
      </c>
      <c r="F69" s="162"/>
      <c r="G69" s="140"/>
      <c r="H69" s="141"/>
      <c r="I69" s="157">
        <f>SUM(I68)</f>
        <v>18584652</v>
      </c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5"/>
    </row>
    <row r="70">
      <c r="A70" s="139" t="s">
        <v>54</v>
      </c>
      <c r="B70" s="140"/>
      <c r="C70" s="140"/>
      <c r="D70" s="141"/>
      <c r="E70" s="161">
        <f>SUM(E51,E63,E69)</f>
        <v>356423934</v>
      </c>
      <c r="F70" s="163" t="s">
        <v>87</v>
      </c>
      <c r="G70" s="164">
        <f>E70-E51</f>
        <v>320100000</v>
      </c>
      <c r="H70" s="165" t="s">
        <v>88</v>
      </c>
      <c r="I70" s="157">
        <f>SUM(I51,I63,I69)</f>
        <v>323191780</v>
      </c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5"/>
    </row>
    <row r="71">
      <c r="A71" s="2"/>
      <c r="B71" s="2"/>
      <c r="C71" s="2"/>
      <c r="D71" s="3"/>
      <c r="E71" s="16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3"/>
      <c r="E72" s="16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3"/>
      <c r="E73" s="16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3"/>
      <c r="E74" s="16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3"/>
      <c r="E75" s="16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3"/>
      <c r="E76" s="16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3"/>
      <c r="E77" s="16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3"/>
      <c r="E78" s="16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3"/>
      <c r="E79" s="16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3"/>
      <c r="E80" s="16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3"/>
      <c r="E81" s="16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3"/>
      <c r="E82" s="16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3"/>
      <c r="E83" s="16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3"/>
      <c r="E84" s="16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3"/>
      <c r="E85" s="16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3"/>
      <c r="E86" s="16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3"/>
      <c r="E87" s="16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3"/>
      <c r="E88" s="16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3"/>
      <c r="E89" s="16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3"/>
      <c r="E90" s="16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3"/>
      <c r="E91" s="16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3"/>
      <c r="E92" s="16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3"/>
      <c r="E93" s="16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3"/>
      <c r="E94" s="16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3"/>
      <c r="E95" s="16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3"/>
      <c r="E96" s="16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3"/>
      <c r="E97" s="16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3"/>
      <c r="E98" s="16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3"/>
      <c r="E99" s="16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3"/>
      <c r="E100" s="16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3"/>
      <c r="E101" s="16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3"/>
      <c r="E102" s="16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3"/>
      <c r="E103" s="166" t="s">
        <v>89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1" t="s">
        <v>90</v>
      </c>
      <c r="B104" s="2"/>
      <c r="C104" s="2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167" t="s">
        <v>91</v>
      </c>
      <c r="B106" s="167"/>
      <c r="C106" s="167"/>
      <c r="D106" s="167"/>
      <c r="E106" s="167"/>
      <c r="F106" s="167"/>
      <c r="G106" s="167"/>
      <c r="H106" s="167"/>
      <c r="I106" s="167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>
      <c r="A107" s="168"/>
      <c r="B107" s="168"/>
      <c r="C107" s="168"/>
      <c r="D107" s="169"/>
      <c r="E107" s="169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>
      <c r="A108" s="167" t="s">
        <v>92</v>
      </c>
      <c r="B108" s="167"/>
      <c r="C108" s="167"/>
      <c r="D108" s="167"/>
      <c r="E108" s="167"/>
      <c r="F108" s="167"/>
      <c r="G108" s="167"/>
      <c r="H108" s="167"/>
      <c r="I108" s="167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>
      <c r="A109" s="170"/>
      <c r="B109" s="170"/>
      <c r="C109" s="170"/>
      <c r="D109" s="171"/>
      <c r="E109" s="171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</row>
    <row r="110">
      <c r="A110" s="167" t="s">
        <v>93</v>
      </c>
      <c r="B110" s="170"/>
      <c r="C110" s="170"/>
      <c r="D110" s="171"/>
      <c r="E110" s="171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</row>
    <row r="111">
      <c r="A111" s="170"/>
      <c r="B111" s="170"/>
      <c r="C111" s="170"/>
      <c r="D111" s="171"/>
      <c r="E111" s="171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</row>
    <row r="112">
      <c r="A112" s="167" t="s">
        <v>94</v>
      </c>
      <c r="B112" s="168"/>
      <c r="C112" s="168"/>
      <c r="D112" s="169"/>
      <c r="E112" s="169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>
      <c r="A113" s="2"/>
      <c r="B113" s="2"/>
      <c r="C113" s="2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172"/>
      <c r="B114" s="2"/>
      <c r="C114" s="2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7" t="s">
        <v>95</v>
      </c>
      <c r="B115" s="2"/>
      <c r="C115" s="2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172"/>
      <c r="B116" s="2"/>
      <c r="C116" s="2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167" t="s">
        <v>96</v>
      </c>
      <c r="B117" s="170"/>
      <c r="C117" s="170"/>
      <c r="D117" s="171"/>
      <c r="E117" s="171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</row>
    <row r="118">
      <c r="A118" s="167" t="s">
        <v>97</v>
      </c>
      <c r="B118" s="170"/>
      <c r="C118" s="170"/>
      <c r="D118" s="171"/>
      <c r="E118" s="171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</row>
    <row r="119">
      <c r="A119" s="167" t="s">
        <v>98</v>
      </c>
      <c r="B119" s="170"/>
      <c r="C119" s="170"/>
      <c r="D119" s="171"/>
      <c r="E119" s="171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</row>
    <row r="120">
      <c r="A120" s="168"/>
      <c r="B120" s="170"/>
      <c r="C120" s="170"/>
      <c r="D120" s="171"/>
      <c r="E120" s="171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</row>
    <row r="121">
      <c r="A121" s="167" t="s">
        <v>99</v>
      </c>
      <c r="B121" s="170"/>
      <c r="C121" s="170"/>
      <c r="D121" s="171"/>
      <c r="E121" s="171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</row>
    <row r="122">
      <c r="A122" s="167" t="s">
        <v>100</v>
      </c>
      <c r="B122" s="170"/>
      <c r="C122" s="170"/>
      <c r="D122" s="171"/>
      <c r="E122" s="171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</row>
    <row r="123">
      <c r="A123" s="167" t="s">
        <v>101</v>
      </c>
      <c r="B123" s="170"/>
      <c r="C123" s="170"/>
      <c r="D123" s="171"/>
      <c r="E123" s="171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</row>
    <row r="124">
      <c r="A124" s="168"/>
      <c r="B124" s="170"/>
      <c r="C124" s="170"/>
      <c r="D124" s="171"/>
      <c r="E124" s="171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</row>
    <row r="125">
      <c r="A125" s="167" t="s">
        <v>102</v>
      </c>
      <c r="B125" s="170"/>
      <c r="C125" s="170"/>
      <c r="D125" s="171"/>
      <c r="E125" s="171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</row>
    <row r="126">
      <c r="A126" s="167" t="s">
        <v>103</v>
      </c>
      <c r="B126" s="170"/>
      <c r="C126" s="170"/>
      <c r="D126" s="171"/>
      <c r="E126" s="171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</row>
    <row r="127">
      <c r="A127" s="167" t="s">
        <v>104</v>
      </c>
      <c r="B127" s="170"/>
      <c r="C127" s="170"/>
      <c r="D127" s="171"/>
      <c r="E127" s="171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</row>
    <row r="128">
      <c r="A128" s="168"/>
      <c r="B128" s="170"/>
      <c r="C128" s="170"/>
      <c r="D128" s="171"/>
      <c r="E128" s="171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</row>
    <row r="129">
      <c r="A129" s="167" t="s">
        <v>105</v>
      </c>
      <c r="B129" s="170"/>
      <c r="C129" s="170"/>
      <c r="D129" s="171"/>
      <c r="E129" s="171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</row>
    <row r="130">
      <c r="A130" s="167" t="s">
        <v>106</v>
      </c>
      <c r="B130" s="170"/>
      <c r="C130" s="170"/>
      <c r="D130" s="171"/>
      <c r="E130" s="171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</row>
    <row r="131">
      <c r="A131" s="173"/>
      <c r="B131" s="173"/>
      <c r="C131" s="173"/>
      <c r="D131" s="174"/>
      <c r="E131" s="174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</row>
    <row r="132">
      <c r="A132" s="2"/>
      <c r="B132" s="2"/>
      <c r="C132" s="2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1" t="s">
        <v>107</v>
      </c>
      <c r="B133" s="2"/>
      <c r="C133" s="2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175"/>
      <c r="B134" s="2"/>
      <c r="C134" s="2"/>
      <c r="D134" s="3"/>
      <c r="E134" s="3"/>
      <c r="F134" s="2"/>
      <c r="G134" s="2"/>
      <c r="H134" s="135"/>
      <c r="I134" s="135" t="s">
        <v>108</v>
      </c>
      <c r="J134" s="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176" t="s">
        <v>109</v>
      </c>
      <c r="B135" s="176" t="s">
        <v>7</v>
      </c>
      <c r="C135" s="176" t="s">
        <v>57</v>
      </c>
      <c r="D135" s="176" t="s">
        <v>9</v>
      </c>
      <c r="E135" s="176" t="s">
        <v>110</v>
      </c>
      <c r="F135" s="177" t="s">
        <v>59</v>
      </c>
      <c r="G135" s="178"/>
      <c r="H135" s="179"/>
      <c r="I135" s="176" t="s">
        <v>60</v>
      </c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5"/>
    </row>
    <row r="136">
      <c r="A136" s="180"/>
      <c r="B136" s="181" t="s">
        <v>39</v>
      </c>
      <c r="C136" s="181" t="s">
        <v>38</v>
      </c>
      <c r="D136" s="182" t="s">
        <v>111</v>
      </c>
      <c r="E136" s="183">
        <v>1500000.0</v>
      </c>
      <c r="F136" s="184" t="s">
        <v>112</v>
      </c>
      <c r="G136" s="140"/>
      <c r="H136" s="141"/>
      <c r="I136" s="185">
        <v>1598812.0</v>
      </c>
      <c r="J136" s="142"/>
      <c r="K136" s="142"/>
      <c r="L136" s="142"/>
      <c r="M136" s="5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5"/>
    </row>
    <row r="137">
      <c r="A137" s="180"/>
      <c r="B137" s="180"/>
      <c r="C137" s="180"/>
      <c r="D137" s="182" t="s">
        <v>113</v>
      </c>
      <c r="E137" s="183">
        <v>2200000.0</v>
      </c>
      <c r="F137" s="184" t="s">
        <v>114</v>
      </c>
      <c r="G137" s="140"/>
      <c r="H137" s="141"/>
      <c r="I137" s="185">
        <v>2110372.0</v>
      </c>
      <c r="J137" s="142"/>
      <c r="K137" s="142"/>
      <c r="L137" s="142"/>
      <c r="M137" s="5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5"/>
    </row>
    <row r="138">
      <c r="A138" s="180"/>
      <c r="B138" s="180"/>
      <c r="C138" s="180"/>
      <c r="D138" s="182" t="s">
        <v>72</v>
      </c>
      <c r="E138" s="183">
        <v>6000000.0</v>
      </c>
      <c r="F138" s="184" t="s">
        <v>72</v>
      </c>
      <c r="G138" s="140"/>
      <c r="H138" s="141"/>
      <c r="I138" s="185">
        <v>4514010.0</v>
      </c>
      <c r="J138" s="142"/>
      <c r="K138" s="142"/>
      <c r="L138" s="142"/>
      <c r="M138" s="5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5"/>
    </row>
    <row r="139">
      <c r="A139" s="180"/>
      <c r="B139" s="180"/>
      <c r="C139" s="186" t="s">
        <v>16</v>
      </c>
      <c r="D139" s="141"/>
      <c r="E139" s="187">
        <f>SUM(E136:E138)</f>
        <v>9700000</v>
      </c>
      <c r="F139" s="188"/>
      <c r="G139" s="140"/>
      <c r="H139" s="141"/>
      <c r="I139" s="189">
        <f>SUM(I136:I138)</f>
        <v>8223194</v>
      </c>
      <c r="J139" s="142"/>
      <c r="K139" s="142"/>
      <c r="L139" s="142"/>
      <c r="M139" s="5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5"/>
    </row>
    <row r="140">
      <c r="A140" s="180"/>
      <c r="B140" s="180"/>
      <c r="C140" s="181" t="s">
        <v>40</v>
      </c>
      <c r="D140" s="182" t="s">
        <v>115</v>
      </c>
      <c r="E140" s="183">
        <v>6000000.0</v>
      </c>
      <c r="F140" s="184" t="s">
        <v>116</v>
      </c>
      <c r="G140" s="140"/>
      <c r="H140" s="141"/>
      <c r="I140" s="185">
        <v>5864820.0</v>
      </c>
      <c r="J140" s="142"/>
      <c r="K140" s="142"/>
      <c r="L140" s="142"/>
      <c r="M140" s="5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5"/>
    </row>
    <row r="141">
      <c r="A141" s="180"/>
      <c r="B141" s="180"/>
      <c r="C141" s="180"/>
      <c r="D141" s="182" t="s">
        <v>117</v>
      </c>
      <c r="E141" s="183">
        <v>1.4E7</v>
      </c>
      <c r="F141" s="184" t="s">
        <v>118</v>
      </c>
      <c r="G141" s="140"/>
      <c r="H141" s="141"/>
      <c r="I141" s="185">
        <v>1.33741E7</v>
      </c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5"/>
    </row>
    <row r="142">
      <c r="A142" s="180"/>
      <c r="B142" s="180"/>
      <c r="C142" s="186" t="s">
        <v>73</v>
      </c>
      <c r="D142" s="141"/>
      <c r="E142" s="187">
        <f>SUM(E140:E141)</f>
        <v>20000000</v>
      </c>
      <c r="F142" s="190"/>
      <c r="G142" s="140"/>
      <c r="H142" s="141"/>
      <c r="I142" s="189">
        <f>SUM(I140:I141)</f>
        <v>19238920</v>
      </c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5"/>
    </row>
    <row r="143">
      <c r="A143" s="180"/>
      <c r="B143" s="180"/>
      <c r="C143" s="181" t="s">
        <v>41</v>
      </c>
      <c r="D143" s="182" t="s">
        <v>119</v>
      </c>
      <c r="E143" s="183">
        <v>1.0784821E7</v>
      </c>
      <c r="F143" s="191" t="s">
        <v>120</v>
      </c>
      <c r="G143" s="140"/>
      <c r="H143" s="141"/>
      <c r="I143" s="185">
        <v>3486070.0</v>
      </c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5"/>
    </row>
    <row r="144">
      <c r="A144" s="180"/>
      <c r="B144" s="180"/>
      <c r="C144" s="180"/>
      <c r="D144" s="182" t="s">
        <v>121</v>
      </c>
      <c r="E144" s="183">
        <v>500000.0</v>
      </c>
      <c r="F144" s="184" t="s">
        <v>122</v>
      </c>
      <c r="G144" s="140"/>
      <c r="H144" s="141"/>
      <c r="I144" s="192">
        <v>275000.0</v>
      </c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5"/>
    </row>
    <row r="145">
      <c r="A145" s="180"/>
      <c r="B145" s="180"/>
      <c r="C145" s="180"/>
      <c r="D145" s="193" t="s">
        <v>123</v>
      </c>
      <c r="E145" s="194">
        <v>0.0</v>
      </c>
      <c r="F145" s="195" t="s">
        <v>124</v>
      </c>
      <c r="G145" s="140"/>
      <c r="H145" s="141"/>
      <c r="I145" s="185">
        <v>4779590.0</v>
      </c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5"/>
    </row>
    <row r="146">
      <c r="A146" s="180"/>
      <c r="B146" s="180"/>
      <c r="C146" s="186" t="s">
        <v>73</v>
      </c>
      <c r="D146" s="141"/>
      <c r="E146" s="187">
        <f>SUM(E143:E145)</f>
        <v>11284821</v>
      </c>
      <c r="F146" s="188"/>
      <c r="G146" s="140"/>
      <c r="H146" s="141"/>
      <c r="I146" s="189">
        <f>SUM(I143:I145)</f>
        <v>8540660</v>
      </c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5"/>
    </row>
    <row r="147">
      <c r="A147" s="180"/>
      <c r="B147" s="180"/>
      <c r="C147" s="181" t="s">
        <v>42</v>
      </c>
      <c r="D147" s="182" t="s">
        <v>125</v>
      </c>
      <c r="E147" s="183">
        <v>7.6430797E7</v>
      </c>
      <c r="F147" s="184" t="s">
        <v>126</v>
      </c>
      <c r="G147" s="140"/>
      <c r="H147" s="141"/>
      <c r="I147" s="185">
        <v>3.5415558E7</v>
      </c>
      <c r="J147" s="196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5"/>
    </row>
    <row r="148">
      <c r="A148" s="180"/>
      <c r="B148" s="180"/>
      <c r="C148" s="180"/>
      <c r="D148" s="182" t="s">
        <v>127</v>
      </c>
      <c r="E148" s="197">
        <v>2000000.0</v>
      </c>
      <c r="F148" s="184" t="s">
        <v>128</v>
      </c>
      <c r="G148" s="140"/>
      <c r="H148" s="141"/>
      <c r="I148" s="185">
        <v>222200.0</v>
      </c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5"/>
    </row>
    <row r="149">
      <c r="A149" s="180"/>
      <c r="B149" s="180"/>
      <c r="C149" s="180"/>
      <c r="D149" s="182" t="s">
        <v>129</v>
      </c>
      <c r="E149" s="183">
        <v>1000000.0</v>
      </c>
      <c r="F149" s="184" t="s">
        <v>130</v>
      </c>
      <c r="G149" s="140"/>
      <c r="H149" s="141"/>
      <c r="I149" s="185">
        <v>281820.0</v>
      </c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5"/>
    </row>
    <row r="150">
      <c r="A150" s="180"/>
      <c r="B150" s="180"/>
      <c r="C150" s="186" t="s">
        <v>73</v>
      </c>
      <c r="D150" s="141"/>
      <c r="E150" s="187">
        <f>SUM(E147:E149)</f>
        <v>79430797</v>
      </c>
      <c r="F150" s="188"/>
      <c r="G150" s="140"/>
      <c r="H150" s="141"/>
      <c r="I150" s="189">
        <f>SUM(I147:I149)</f>
        <v>35919578</v>
      </c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5"/>
    </row>
    <row r="151">
      <c r="A151" s="180"/>
      <c r="B151" s="180"/>
      <c r="C151" s="181" t="s">
        <v>131</v>
      </c>
      <c r="D151" s="182" t="s">
        <v>132</v>
      </c>
      <c r="E151" s="183">
        <v>2.1E7</v>
      </c>
      <c r="F151" s="184" t="s">
        <v>133</v>
      </c>
      <c r="G151" s="140"/>
      <c r="H151" s="141"/>
      <c r="I151" s="185">
        <v>1678330.0</v>
      </c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5"/>
    </row>
    <row r="152">
      <c r="A152" s="180"/>
      <c r="B152" s="180"/>
      <c r="C152" s="180"/>
      <c r="D152" s="182" t="s">
        <v>134</v>
      </c>
      <c r="E152" s="183">
        <v>3891964.0</v>
      </c>
      <c r="F152" s="184" t="s">
        <v>135</v>
      </c>
      <c r="G152" s="140"/>
      <c r="H152" s="141"/>
      <c r="I152" s="185">
        <v>1587800.0</v>
      </c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5"/>
    </row>
    <row r="153">
      <c r="A153" s="180"/>
      <c r="B153" s="180"/>
      <c r="C153" s="186" t="s">
        <v>73</v>
      </c>
      <c r="D153" s="141"/>
      <c r="E153" s="187">
        <f>E151+E152</f>
        <v>24891964</v>
      </c>
      <c r="F153" s="188"/>
      <c r="G153" s="140"/>
      <c r="H153" s="141"/>
      <c r="I153" s="189">
        <f>SUM(I151:I152)</f>
        <v>3266130</v>
      </c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5"/>
    </row>
    <row r="154">
      <c r="A154" s="180"/>
      <c r="B154" s="180"/>
      <c r="C154" s="181" t="s">
        <v>44</v>
      </c>
      <c r="D154" s="182" t="s">
        <v>136</v>
      </c>
      <c r="E154" s="183">
        <v>500000.0</v>
      </c>
      <c r="F154" s="191" t="s">
        <v>137</v>
      </c>
      <c r="G154" s="140"/>
      <c r="H154" s="141"/>
      <c r="I154" s="185">
        <v>23000.0</v>
      </c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5"/>
    </row>
    <row r="155">
      <c r="A155" s="180"/>
      <c r="B155" s="180"/>
      <c r="C155" s="186" t="s">
        <v>73</v>
      </c>
      <c r="D155" s="141"/>
      <c r="E155" s="187">
        <f>E154</f>
        <v>500000</v>
      </c>
      <c r="F155" s="188"/>
      <c r="G155" s="140"/>
      <c r="H155" s="141"/>
      <c r="I155" s="189">
        <f>SUM(I154)</f>
        <v>23000</v>
      </c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5"/>
    </row>
    <row r="156">
      <c r="A156" s="180"/>
      <c r="B156" s="186" t="s">
        <v>138</v>
      </c>
      <c r="C156" s="140"/>
      <c r="D156" s="141"/>
      <c r="E156" s="187">
        <f>SUM(E139,E142,E146,E150,E153,E155)</f>
        <v>145807582</v>
      </c>
      <c r="F156" s="188"/>
      <c r="G156" s="140"/>
      <c r="H156" s="141"/>
      <c r="I156" s="198">
        <f>SUM(I139,I142,I146,I150,I153,I155)</f>
        <v>75211482</v>
      </c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5"/>
    </row>
    <row r="157">
      <c r="A157" s="180"/>
      <c r="B157" s="181" t="s">
        <v>18</v>
      </c>
      <c r="C157" s="181" t="s">
        <v>139</v>
      </c>
      <c r="D157" s="182" t="s">
        <v>19</v>
      </c>
      <c r="E157" s="197">
        <v>1500000.0</v>
      </c>
      <c r="F157" s="184" t="s">
        <v>140</v>
      </c>
      <c r="G157" s="140"/>
      <c r="H157" s="141"/>
      <c r="I157" s="199">
        <v>1158970.0</v>
      </c>
      <c r="J157" s="5"/>
      <c r="K157" s="5"/>
      <c r="L157" s="5"/>
      <c r="M157" s="5"/>
      <c r="N157" s="5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5"/>
    </row>
    <row r="158">
      <c r="A158" s="180"/>
      <c r="B158" s="180"/>
      <c r="C158" s="180"/>
      <c r="D158" s="182" t="s">
        <v>21</v>
      </c>
      <c r="E158" s="197">
        <v>500000.0</v>
      </c>
      <c r="F158" s="200" t="s">
        <v>141</v>
      </c>
      <c r="G158" s="140"/>
      <c r="H158" s="141"/>
      <c r="I158" s="199">
        <v>339400.0</v>
      </c>
      <c r="J158" s="5"/>
      <c r="K158" s="5"/>
      <c r="L158" s="5"/>
      <c r="M158" s="5"/>
      <c r="N158" s="5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5"/>
    </row>
    <row r="159">
      <c r="A159" s="180"/>
      <c r="B159" s="180"/>
      <c r="C159" s="180"/>
      <c r="D159" s="182" t="s">
        <v>23</v>
      </c>
      <c r="E159" s="197">
        <v>500000.0</v>
      </c>
      <c r="F159" s="184" t="s">
        <v>142</v>
      </c>
      <c r="G159" s="140"/>
      <c r="H159" s="141"/>
      <c r="I159" s="199">
        <v>59950.0</v>
      </c>
      <c r="J159" s="5"/>
      <c r="K159" s="5"/>
      <c r="L159" s="5"/>
      <c r="M159" s="5"/>
      <c r="N159" s="5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5"/>
    </row>
    <row r="160">
      <c r="A160" s="180"/>
      <c r="B160" s="180"/>
      <c r="C160" s="180"/>
      <c r="D160" s="182" t="s">
        <v>143</v>
      </c>
      <c r="E160" s="197">
        <v>1000000.0</v>
      </c>
      <c r="F160" s="184" t="s">
        <v>144</v>
      </c>
      <c r="G160" s="140"/>
      <c r="H160" s="141"/>
      <c r="I160" s="199">
        <v>832070.0</v>
      </c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5"/>
    </row>
    <row r="161">
      <c r="A161" s="180"/>
      <c r="B161" s="180"/>
      <c r="C161" s="180"/>
      <c r="D161" s="182" t="s">
        <v>25</v>
      </c>
      <c r="E161" s="197">
        <v>2300000.0</v>
      </c>
      <c r="F161" s="184" t="s">
        <v>145</v>
      </c>
      <c r="G161" s="140"/>
      <c r="H161" s="141"/>
      <c r="I161" s="199">
        <v>2269010.0</v>
      </c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5"/>
    </row>
    <row r="162">
      <c r="A162" s="180"/>
      <c r="B162" s="180"/>
      <c r="C162" s="180"/>
      <c r="D162" s="182" t="s">
        <v>26</v>
      </c>
      <c r="E162" s="197">
        <v>500000.0</v>
      </c>
      <c r="F162" s="184" t="s">
        <v>146</v>
      </c>
      <c r="G162" s="140"/>
      <c r="H162" s="141"/>
      <c r="I162" s="199">
        <v>525130.0</v>
      </c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5"/>
    </row>
    <row r="163">
      <c r="A163" s="180"/>
      <c r="B163" s="180"/>
      <c r="C163" s="180"/>
      <c r="D163" s="182" t="s">
        <v>27</v>
      </c>
      <c r="E163" s="197">
        <v>600000.0</v>
      </c>
      <c r="F163" s="184" t="s">
        <v>147</v>
      </c>
      <c r="G163" s="140"/>
      <c r="H163" s="141"/>
      <c r="I163" s="199">
        <v>576300.0</v>
      </c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5"/>
    </row>
    <row r="164">
      <c r="A164" s="180"/>
      <c r="B164" s="180"/>
      <c r="C164" s="180"/>
      <c r="D164" s="182" t="s">
        <v>28</v>
      </c>
      <c r="E164" s="197">
        <v>7000000.0</v>
      </c>
      <c r="F164" s="184" t="s">
        <v>148</v>
      </c>
      <c r="G164" s="140"/>
      <c r="H164" s="141"/>
      <c r="I164" s="199">
        <v>6321765.0</v>
      </c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5"/>
    </row>
    <row r="165">
      <c r="A165" s="180"/>
      <c r="B165" s="180"/>
      <c r="C165" s="180"/>
      <c r="D165" s="182" t="s">
        <v>29</v>
      </c>
      <c r="E165" s="197">
        <v>400000.0</v>
      </c>
      <c r="F165" s="184" t="s">
        <v>149</v>
      </c>
      <c r="G165" s="140"/>
      <c r="H165" s="141"/>
      <c r="I165" s="199">
        <v>347050.0</v>
      </c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5"/>
    </row>
    <row r="166">
      <c r="A166" s="180"/>
      <c r="B166" s="180"/>
      <c r="C166" s="180"/>
      <c r="D166" s="182" t="s">
        <v>30</v>
      </c>
      <c r="E166" s="197">
        <v>1.1E7</v>
      </c>
      <c r="F166" s="184" t="s">
        <v>150</v>
      </c>
      <c r="G166" s="140"/>
      <c r="H166" s="141"/>
      <c r="I166" s="201">
        <v>1.07508E7</v>
      </c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5"/>
    </row>
    <row r="167">
      <c r="A167" s="180"/>
      <c r="B167" s="180"/>
      <c r="C167" s="180"/>
      <c r="D167" s="182" t="s">
        <v>31</v>
      </c>
      <c r="E167" s="202" t="s">
        <v>15</v>
      </c>
      <c r="F167" s="184"/>
      <c r="G167" s="140"/>
      <c r="H167" s="141"/>
      <c r="I167" s="201" t="s">
        <v>15</v>
      </c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5"/>
    </row>
    <row r="168">
      <c r="A168" s="180"/>
      <c r="B168" s="180"/>
      <c r="C168" s="186" t="s">
        <v>73</v>
      </c>
      <c r="D168" s="141"/>
      <c r="E168" s="187">
        <f>SUM(E157:E167)</f>
        <v>25300000</v>
      </c>
      <c r="F168" s="188"/>
      <c r="G168" s="140"/>
      <c r="H168" s="141"/>
      <c r="I168" s="198">
        <f>SUM(I157:I167)</f>
        <v>23180445</v>
      </c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5"/>
    </row>
    <row r="169" ht="25.5" customHeight="1">
      <c r="A169" s="180"/>
      <c r="B169" s="180"/>
      <c r="C169" s="181" t="s">
        <v>151</v>
      </c>
      <c r="D169" s="182" t="s">
        <v>32</v>
      </c>
      <c r="E169" s="183">
        <v>1.3053E8</v>
      </c>
      <c r="F169" s="184" t="s">
        <v>152</v>
      </c>
      <c r="G169" s="140"/>
      <c r="H169" s="141"/>
      <c r="I169" s="203">
        <v>1.3563E8</v>
      </c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5"/>
    </row>
    <row r="170">
      <c r="A170" s="180"/>
      <c r="B170" s="180"/>
      <c r="C170" s="180" t="s">
        <v>36</v>
      </c>
      <c r="D170" s="182" t="s">
        <v>153</v>
      </c>
      <c r="E170" s="183">
        <v>1.44E7</v>
      </c>
      <c r="F170" s="184" t="s">
        <v>33</v>
      </c>
      <c r="G170" s="140"/>
      <c r="H170" s="141"/>
      <c r="I170" s="203">
        <v>6200000.0</v>
      </c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5"/>
    </row>
    <row r="171">
      <c r="A171" s="180"/>
      <c r="B171" s="204"/>
      <c r="C171" s="180"/>
      <c r="D171" s="205" t="s">
        <v>34</v>
      </c>
      <c r="E171" s="206">
        <v>1.513E7</v>
      </c>
      <c r="F171" s="184" t="s">
        <v>154</v>
      </c>
      <c r="G171" s="140"/>
      <c r="H171" s="141"/>
      <c r="I171" s="207">
        <v>9173859.0</v>
      </c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5"/>
    </row>
    <row r="172">
      <c r="A172" s="180"/>
      <c r="B172" s="180"/>
      <c r="C172" s="180"/>
      <c r="D172" s="182" t="s">
        <v>35</v>
      </c>
      <c r="E172" s="183">
        <v>1.62E7</v>
      </c>
      <c r="F172" s="184" t="s">
        <v>155</v>
      </c>
      <c r="G172" s="140"/>
      <c r="H172" s="141"/>
      <c r="I172" s="203">
        <v>1.527702E7</v>
      </c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5"/>
    </row>
    <row r="173">
      <c r="A173" s="180"/>
      <c r="B173" s="180"/>
      <c r="C173" s="180"/>
      <c r="D173" s="182" t="s">
        <v>36</v>
      </c>
      <c r="E173" s="183">
        <v>5285000.0</v>
      </c>
      <c r="F173" s="184" t="s">
        <v>156</v>
      </c>
      <c r="G173" s="140"/>
      <c r="H173" s="141"/>
      <c r="I173" s="203">
        <v>3855000.0</v>
      </c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5"/>
    </row>
    <row r="174">
      <c r="A174" s="180"/>
      <c r="B174" s="180"/>
      <c r="C174" s="208"/>
      <c r="D174" s="182" t="s">
        <v>37</v>
      </c>
      <c r="E174" s="183">
        <v>100000.0</v>
      </c>
      <c r="F174" s="184"/>
      <c r="G174" s="140"/>
      <c r="H174" s="141"/>
      <c r="I174" s="199" t="s">
        <v>15</v>
      </c>
      <c r="J174" s="209"/>
      <c r="K174" s="5"/>
      <c r="L174" s="210"/>
      <c r="M174" s="5"/>
      <c r="N174" s="5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5"/>
    </row>
    <row r="175">
      <c r="A175" s="180"/>
      <c r="B175" s="180"/>
      <c r="C175" s="186" t="s">
        <v>16</v>
      </c>
      <c r="D175" s="141"/>
      <c r="E175" s="187">
        <f>SUM(E169:E174)</f>
        <v>181645000</v>
      </c>
      <c r="F175" s="188"/>
      <c r="G175" s="140"/>
      <c r="H175" s="141"/>
      <c r="I175" s="198">
        <f>SUM(I169:I174)</f>
        <v>170135879</v>
      </c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5"/>
    </row>
    <row r="176">
      <c r="A176" s="180"/>
      <c r="B176" s="186" t="s">
        <v>157</v>
      </c>
      <c r="C176" s="140"/>
      <c r="D176" s="141"/>
      <c r="E176" s="187">
        <f>SUM(E168,E175)</f>
        <v>206945000</v>
      </c>
      <c r="F176" s="188"/>
      <c r="G176" s="140"/>
      <c r="H176" s="141"/>
      <c r="I176" s="198">
        <f>SUM(I168,I175)</f>
        <v>193316324</v>
      </c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5"/>
    </row>
    <row r="177">
      <c r="A177" s="180"/>
      <c r="B177" s="181" t="s">
        <v>158</v>
      </c>
      <c r="C177" s="211" t="s">
        <v>47</v>
      </c>
      <c r="D177" s="141"/>
      <c r="E177" s="183" t="s">
        <v>15</v>
      </c>
      <c r="F177" s="184" t="s">
        <v>159</v>
      </c>
      <c r="G177" s="140"/>
      <c r="H177" s="141"/>
      <c r="I177" s="212" t="s">
        <v>15</v>
      </c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5"/>
    </row>
    <row r="178">
      <c r="A178" s="180"/>
      <c r="B178" s="180"/>
      <c r="C178" s="211" t="s">
        <v>49</v>
      </c>
      <c r="D178" s="141"/>
      <c r="E178" s="183" t="s">
        <v>15</v>
      </c>
      <c r="F178" s="213"/>
      <c r="G178" s="140"/>
      <c r="H178" s="141"/>
      <c r="I178" s="185">
        <v>115000.0</v>
      </c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5"/>
    </row>
    <row r="179">
      <c r="A179" s="180"/>
      <c r="B179" s="180"/>
      <c r="C179" s="211" t="s">
        <v>51</v>
      </c>
      <c r="D179" s="141"/>
      <c r="E179" s="214" t="s">
        <v>15</v>
      </c>
      <c r="F179" s="215"/>
      <c r="G179" s="140"/>
      <c r="H179" s="141"/>
      <c r="I179" s="185">
        <v>1.8E7</v>
      </c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5"/>
    </row>
    <row r="180">
      <c r="A180" s="180"/>
      <c r="B180" s="208"/>
      <c r="C180" s="211" t="s">
        <v>53</v>
      </c>
      <c r="D180" s="141"/>
      <c r="E180" s="183" t="s">
        <v>15</v>
      </c>
      <c r="F180" s="184"/>
      <c r="G180" s="140"/>
      <c r="H180" s="141"/>
      <c r="I180" s="185">
        <v>225040.0</v>
      </c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5"/>
    </row>
    <row r="181">
      <c r="A181" s="180"/>
      <c r="B181" s="186" t="s">
        <v>160</v>
      </c>
      <c r="C181" s="140"/>
      <c r="D181" s="141"/>
      <c r="E181" s="187">
        <f>SUM(E177:E180)</f>
        <v>0</v>
      </c>
      <c r="F181" s="190"/>
      <c r="G181" s="140"/>
      <c r="H181" s="141"/>
      <c r="I181" s="189">
        <f>SUM(I177:I180)</f>
        <v>18340040</v>
      </c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5"/>
    </row>
    <row r="182">
      <c r="A182" s="208"/>
      <c r="B182" s="186" t="s">
        <v>161</v>
      </c>
      <c r="C182" s="140"/>
      <c r="D182" s="141"/>
      <c r="E182" s="187">
        <v>3671352.0</v>
      </c>
      <c r="F182" s="216" t="s">
        <v>89</v>
      </c>
      <c r="G182" s="140"/>
      <c r="H182" s="141"/>
      <c r="I182" s="217">
        <f>B10</f>
        <v>36323934</v>
      </c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5"/>
    </row>
    <row r="183">
      <c r="A183" s="186" t="s">
        <v>54</v>
      </c>
      <c r="B183" s="140"/>
      <c r="C183" s="140"/>
      <c r="D183" s="141"/>
      <c r="E183" s="187">
        <f>sum(E156,E176,E182)</f>
        <v>356423934</v>
      </c>
      <c r="F183" s="218" t="s">
        <v>162</v>
      </c>
      <c r="G183" s="140"/>
      <c r="H183" s="141"/>
      <c r="I183" s="189">
        <f>SUM(I156,I176,I181,I182)</f>
        <v>323191780</v>
      </c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5"/>
    </row>
    <row r="184">
      <c r="A184" s="175"/>
      <c r="B184" s="2"/>
      <c r="C184" s="2"/>
      <c r="D184" s="3"/>
      <c r="E184" s="16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175"/>
      <c r="B185" s="2"/>
      <c r="C185" s="2"/>
      <c r="D185" s="3"/>
      <c r="E185" s="16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175"/>
      <c r="B186" s="2"/>
      <c r="C186" s="2"/>
      <c r="D186" s="3"/>
      <c r="E186" s="16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175"/>
      <c r="B187" s="2"/>
      <c r="C187" s="2"/>
      <c r="D187" s="3"/>
      <c r="E187" s="16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175"/>
      <c r="B188" s="2"/>
      <c r="C188" s="2"/>
      <c r="D188" s="3"/>
      <c r="E188" s="166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175"/>
      <c r="B189" s="2"/>
      <c r="C189" s="2"/>
      <c r="D189" s="3"/>
      <c r="E189" s="16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175"/>
      <c r="B190" s="2"/>
      <c r="C190" s="2"/>
      <c r="D190" s="3"/>
      <c r="E190" s="16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175"/>
      <c r="B191" s="2"/>
      <c r="C191" s="2"/>
      <c r="D191" s="3"/>
      <c r="E191" s="16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175"/>
      <c r="B192" s="2"/>
      <c r="C192" s="2"/>
      <c r="D192" s="3"/>
      <c r="E192" s="16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175"/>
      <c r="B193" s="2"/>
      <c r="C193" s="2"/>
      <c r="D193" s="3"/>
      <c r="E193" s="16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175"/>
      <c r="B194" s="2"/>
      <c r="C194" s="2"/>
      <c r="D194" s="3"/>
      <c r="E194" s="16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175"/>
      <c r="B195" s="2"/>
      <c r="C195" s="2"/>
      <c r="D195" s="3"/>
      <c r="E195" s="16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175"/>
      <c r="B196" s="2"/>
      <c r="C196" s="2"/>
      <c r="D196" s="3"/>
      <c r="E196" s="16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175"/>
      <c r="B197" s="2"/>
      <c r="C197" s="2"/>
      <c r="D197" s="3"/>
      <c r="E197" s="166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175"/>
      <c r="B198" s="2"/>
      <c r="C198" s="2"/>
      <c r="D198" s="3"/>
      <c r="E198" s="16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175"/>
      <c r="B199" s="2"/>
      <c r="C199" s="2"/>
      <c r="D199" s="3"/>
      <c r="E199" s="16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175"/>
      <c r="B200" s="2"/>
      <c r="C200" s="2"/>
      <c r="D200" s="3"/>
      <c r="E200" s="16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175"/>
      <c r="B201" s="2"/>
      <c r="C201" s="2"/>
      <c r="D201" s="3"/>
      <c r="E201" s="16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175"/>
      <c r="B202" s="2"/>
      <c r="C202" s="2"/>
      <c r="D202" s="3"/>
      <c r="E202" s="16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175"/>
      <c r="B203" s="2"/>
      <c r="C203" s="2"/>
      <c r="D203" s="3"/>
      <c r="E203" s="16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175"/>
      <c r="B204" s="2"/>
      <c r="C204" s="2"/>
      <c r="D204" s="3"/>
      <c r="E204" s="16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175"/>
      <c r="B205" s="2"/>
      <c r="C205" s="2"/>
      <c r="D205" s="3"/>
      <c r="E205" s="16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175"/>
      <c r="B206" s="2"/>
      <c r="C206" s="2"/>
      <c r="D206" s="3"/>
      <c r="E206" s="16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175"/>
      <c r="B207" s="2"/>
      <c r="C207" s="2"/>
      <c r="D207" s="3"/>
      <c r="E207" s="16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175"/>
      <c r="B208" s="2"/>
      <c r="C208" s="2"/>
      <c r="D208" s="3"/>
      <c r="E208" s="16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175"/>
      <c r="B209" s="2"/>
      <c r="C209" s="2"/>
      <c r="D209" s="3"/>
      <c r="E209" s="16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175"/>
      <c r="B210" s="2"/>
      <c r="C210" s="2"/>
      <c r="D210" s="3"/>
      <c r="E210" s="16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175"/>
      <c r="B211" s="2"/>
      <c r="C211" s="2"/>
      <c r="D211" s="3"/>
      <c r="E211" s="16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175"/>
      <c r="B212" s="2"/>
      <c r="C212" s="2"/>
      <c r="D212" s="3"/>
      <c r="E212" s="16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175"/>
      <c r="B213" s="2"/>
      <c r="C213" s="2"/>
      <c r="D213" s="3"/>
      <c r="E213" s="16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175"/>
      <c r="B214" s="2"/>
      <c r="C214" s="2"/>
      <c r="D214" s="3"/>
      <c r="E214" s="16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175"/>
      <c r="B215" s="2"/>
      <c r="C215" s="2"/>
      <c r="D215" s="3"/>
      <c r="E215" s="16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175"/>
      <c r="B216" s="2"/>
      <c r="C216" s="2"/>
      <c r="D216" s="3"/>
      <c r="E216" s="16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175"/>
      <c r="B217" s="2"/>
      <c r="C217" s="2"/>
      <c r="D217" s="3"/>
      <c r="E217" s="16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175"/>
      <c r="B218" s="2"/>
      <c r="C218" s="2"/>
      <c r="D218" s="3"/>
      <c r="E218" s="16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175"/>
      <c r="B219" s="2"/>
      <c r="C219" s="2"/>
      <c r="D219" s="3"/>
      <c r="E219" s="166" t="s">
        <v>89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19" t="s">
        <v>163</v>
      </c>
      <c r="B220" s="172"/>
      <c r="C220" s="2"/>
      <c r="D220" s="3"/>
      <c r="E220" s="166" t="s">
        <v>89</v>
      </c>
      <c r="F220" s="2"/>
      <c r="G220" s="2"/>
      <c r="H220" s="2"/>
      <c r="I220" s="2"/>
      <c r="J220" s="220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21"/>
      <c r="B221" s="172"/>
      <c r="C221" s="2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19" t="s">
        <v>164</v>
      </c>
      <c r="B222" s="172"/>
      <c r="C222" s="222"/>
      <c r="D222" s="223"/>
      <c r="E222" s="223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</row>
    <row r="223">
      <c r="A223" s="221"/>
      <c r="B223" s="172"/>
      <c r="C223" s="222"/>
      <c r="D223" s="223"/>
      <c r="E223" s="223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</row>
    <row r="224">
      <c r="A224" s="219" t="s">
        <v>165</v>
      </c>
      <c r="B224" s="172"/>
      <c r="C224" s="222"/>
      <c r="D224" s="223"/>
      <c r="E224" s="223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</row>
    <row r="225">
      <c r="A225" s="221"/>
      <c r="B225" s="172"/>
      <c r="C225" s="222"/>
      <c r="D225" s="223"/>
      <c r="E225" s="223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</row>
    <row r="226">
      <c r="A226" s="219" t="s">
        <v>166</v>
      </c>
      <c r="B226" s="172"/>
      <c r="C226" s="222"/>
      <c r="D226" s="223"/>
      <c r="E226" s="223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</row>
    <row r="227">
      <c r="A227" s="219" t="s">
        <v>167</v>
      </c>
      <c r="B227" s="172"/>
      <c r="C227" s="222"/>
      <c r="D227" s="223"/>
      <c r="E227" s="223"/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</row>
    <row r="228">
      <c r="A228" s="221"/>
      <c r="B228" s="172"/>
      <c r="C228" s="2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19" t="s">
        <v>168</v>
      </c>
      <c r="B229" s="172"/>
      <c r="C229" s="2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21"/>
      <c r="B230" s="172"/>
      <c r="C230" s="2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19" t="s">
        <v>169</v>
      </c>
      <c r="B231" s="172"/>
      <c r="C231" s="2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19" t="s">
        <v>170</v>
      </c>
      <c r="B232" s="172"/>
      <c r="C232" s="2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19" t="s">
        <v>171</v>
      </c>
      <c r="B233" s="172"/>
      <c r="C233" s="2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19" t="s">
        <v>172</v>
      </c>
      <c r="B234" s="172"/>
      <c r="C234" s="2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21"/>
      <c r="B235" s="172"/>
      <c r="C235" s="2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19" t="s">
        <v>173</v>
      </c>
      <c r="B236" s="172"/>
      <c r="C236" s="2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24"/>
      <c r="B237" s="172"/>
      <c r="C237" s="2"/>
      <c r="D237" s="3"/>
      <c r="E237" s="3"/>
      <c r="F237" s="2"/>
      <c r="G237" s="2"/>
      <c r="H237" s="2"/>
      <c r="I237" s="2"/>
      <c r="J237" s="2"/>
      <c r="K237" s="135" t="s">
        <v>174</v>
      </c>
      <c r="L237" s="5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25" t="s">
        <v>175</v>
      </c>
      <c r="B238" s="225" t="s">
        <v>176</v>
      </c>
      <c r="C238" s="226" t="s">
        <v>177</v>
      </c>
      <c r="D238" s="227" t="s">
        <v>178</v>
      </c>
      <c r="E238" s="227" t="s">
        <v>179</v>
      </c>
      <c r="F238" s="226" t="s">
        <v>33</v>
      </c>
      <c r="G238" s="226" t="s">
        <v>180</v>
      </c>
      <c r="H238" s="226" t="s">
        <v>181</v>
      </c>
      <c r="I238" s="226" t="s">
        <v>182</v>
      </c>
      <c r="J238" s="226" t="s">
        <v>183</v>
      </c>
      <c r="K238" s="226" t="s">
        <v>184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5"/>
    </row>
    <row r="239" ht="23.25" customHeight="1">
      <c r="A239" s="228" t="s">
        <v>185</v>
      </c>
      <c r="B239" s="229">
        <v>22.0</v>
      </c>
      <c r="C239" s="230" t="s">
        <v>186</v>
      </c>
      <c r="D239" s="231">
        <v>1800000.0</v>
      </c>
      <c r="E239" s="231">
        <v>660000.0</v>
      </c>
      <c r="F239" s="231">
        <v>300000.0</v>
      </c>
      <c r="G239" s="231">
        <v>400000.0</v>
      </c>
      <c r="H239" s="231">
        <v>100000.0</v>
      </c>
      <c r="I239" s="231">
        <v>150000.0</v>
      </c>
      <c r="J239" s="231">
        <v>100000.0</v>
      </c>
      <c r="K239" s="231">
        <f t="shared" ref="K239:K243" si="13">SUM(D239:J239)</f>
        <v>3510000</v>
      </c>
      <c r="L239" s="2"/>
      <c r="M239" s="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5"/>
    </row>
    <row r="240" ht="23.25" customHeight="1">
      <c r="A240" s="228" t="s">
        <v>187</v>
      </c>
      <c r="B240" s="229">
        <v>13.0</v>
      </c>
      <c r="C240" s="230" t="s">
        <v>188</v>
      </c>
      <c r="D240" s="231">
        <v>1800000.0</v>
      </c>
      <c r="E240" s="231">
        <v>510000.0</v>
      </c>
      <c r="F240" s="231">
        <v>300000.0</v>
      </c>
      <c r="G240" s="231">
        <v>250000.0</v>
      </c>
      <c r="H240" s="231">
        <v>100000.0</v>
      </c>
      <c r="I240" s="231">
        <v>150000.0</v>
      </c>
      <c r="J240" s="231">
        <v>100000.0</v>
      </c>
      <c r="K240" s="231">
        <f t="shared" si="13"/>
        <v>3210000</v>
      </c>
      <c r="L240" s="2"/>
      <c r="M240" s="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5"/>
    </row>
    <row r="241" ht="23.25" customHeight="1">
      <c r="A241" s="232" t="s">
        <v>189</v>
      </c>
      <c r="B241" s="230" t="s">
        <v>190</v>
      </c>
      <c r="C241" s="230" t="s">
        <v>191</v>
      </c>
      <c r="D241" s="231">
        <v>1800000.0</v>
      </c>
      <c r="E241" s="231">
        <v>330000.0</v>
      </c>
      <c r="F241" s="231">
        <v>300000.0</v>
      </c>
      <c r="G241" s="231">
        <v>200000.0</v>
      </c>
      <c r="H241" s="231">
        <v>100000.0</v>
      </c>
      <c r="I241" s="231">
        <v>150000.0</v>
      </c>
      <c r="J241" s="231">
        <v>100000.0</v>
      </c>
      <c r="K241" s="231">
        <f t="shared" si="13"/>
        <v>2980000</v>
      </c>
      <c r="L241" s="2"/>
      <c r="M241" s="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5"/>
    </row>
    <row r="242" ht="23.25" customHeight="1">
      <c r="A242" s="232" t="s">
        <v>192</v>
      </c>
      <c r="B242" s="230" t="s">
        <v>193</v>
      </c>
      <c r="C242" s="230" t="s">
        <v>194</v>
      </c>
      <c r="D242" s="231">
        <v>1800000.0</v>
      </c>
      <c r="E242" s="231">
        <v>300000.0</v>
      </c>
      <c r="F242" s="231">
        <v>300000.0</v>
      </c>
      <c r="G242" s="231">
        <v>100000.0</v>
      </c>
      <c r="H242" s="231">
        <v>100000.0</v>
      </c>
      <c r="I242" s="231">
        <v>150000.0</v>
      </c>
      <c r="J242" s="231">
        <v>100000.0</v>
      </c>
      <c r="K242" s="231">
        <f t="shared" si="13"/>
        <v>2850000</v>
      </c>
      <c r="L242" s="2"/>
      <c r="M242" s="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5"/>
    </row>
    <row r="243" ht="23.25" customHeight="1">
      <c r="A243" s="232" t="s">
        <v>195</v>
      </c>
      <c r="B243" s="230">
        <v>1.0</v>
      </c>
      <c r="C243" s="230" t="s">
        <v>194</v>
      </c>
      <c r="D243" s="231">
        <v>1800000.0</v>
      </c>
      <c r="E243" s="231">
        <v>30000.0</v>
      </c>
      <c r="F243" s="231">
        <v>300000.0</v>
      </c>
      <c r="G243" s="231">
        <v>100000.0</v>
      </c>
      <c r="H243" s="231">
        <v>100000.0</v>
      </c>
      <c r="I243" s="231">
        <v>150000.0</v>
      </c>
      <c r="J243" s="231">
        <v>100000.0</v>
      </c>
      <c r="K243" s="231">
        <f t="shared" si="13"/>
        <v>2580000</v>
      </c>
      <c r="L243" s="2"/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5"/>
    </row>
    <row r="244" ht="23.25" customHeight="1">
      <c r="A244" s="232" t="s">
        <v>16</v>
      </c>
      <c r="D244" s="233">
        <f t="shared" ref="D244:K244" si="14">SUM(D239:D243)</f>
        <v>9000000</v>
      </c>
      <c r="E244" s="233">
        <f t="shared" si="14"/>
        <v>1830000</v>
      </c>
      <c r="F244" s="233">
        <f t="shared" si="14"/>
        <v>1500000</v>
      </c>
      <c r="G244" s="233">
        <f t="shared" si="14"/>
        <v>1050000</v>
      </c>
      <c r="H244" s="233">
        <f t="shared" si="14"/>
        <v>500000</v>
      </c>
      <c r="I244" s="233">
        <f t="shared" si="14"/>
        <v>750000</v>
      </c>
      <c r="J244" s="233">
        <f t="shared" si="14"/>
        <v>500000</v>
      </c>
      <c r="K244" s="233">
        <f t="shared" si="14"/>
        <v>15130000</v>
      </c>
      <c r="L244" s="2"/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5"/>
    </row>
    <row r="245">
      <c r="A245" s="227" t="s">
        <v>196</v>
      </c>
      <c r="D245" s="234">
        <v>1.7774E8</v>
      </c>
      <c r="H245" s="235" t="s">
        <v>89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5"/>
    </row>
    <row r="246">
      <c r="A246" s="175"/>
      <c r="B246" s="2"/>
      <c r="C246" s="2"/>
      <c r="D246" s="3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1"/>
      <c r="B247" s="2"/>
      <c r="C247" s="2"/>
      <c r="D247" s="166"/>
      <c r="E247" s="3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3"/>
      <c r="E248" s="3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166"/>
      <c r="E249" s="16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166"/>
      <c r="E250" s="16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3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3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3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3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3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3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3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3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3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3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3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3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3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3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3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3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3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3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3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3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3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3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3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3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3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3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3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3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3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3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3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3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3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3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3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3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3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3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3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3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3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3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3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3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3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3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3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3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3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3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3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3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3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3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3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3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3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3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3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3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3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3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3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3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3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3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3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3"/>
      <c r="E997" s="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3"/>
      <c r="E998" s="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3"/>
      <c r="E999" s="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3"/>
      <c r="E1000" s="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2"/>
      <c r="B1001" s="2"/>
      <c r="C1001" s="2"/>
      <c r="D1001" s="3"/>
      <c r="E1001" s="3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2"/>
      <c r="B1002" s="2"/>
      <c r="C1002" s="2"/>
      <c r="D1002" s="3"/>
      <c r="E1002" s="3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2"/>
      <c r="B1003" s="2"/>
      <c r="C1003" s="2"/>
      <c r="D1003" s="3"/>
      <c r="E1003" s="3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2"/>
      <c r="B1004" s="2"/>
      <c r="C1004" s="2"/>
      <c r="D1004" s="3"/>
      <c r="E1004" s="3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2"/>
      <c r="B1005" s="2"/>
      <c r="C1005" s="2"/>
      <c r="D1005" s="3"/>
      <c r="E1005" s="3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2"/>
      <c r="B1006" s="2"/>
      <c r="C1006" s="2"/>
      <c r="D1006" s="3"/>
      <c r="E1006" s="3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2"/>
      <c r="B1007" s="2"/>
      <c r="C1007" s="2"/>
      <c r="D1007" s="3"/>
      <c r="E1007" s="3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2"/>
      <c r="B1008" s="2"/>
      <c r="C1008" s="2"/>
      <c r="D1008" s="3"/>
      <c r="E1008" s="3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2"/>
      <c r="B1009" s="2"/>
      <c r="C1009" s="2"/>
      <c r="D1009" s="3"/>
      <c r="E1009" s="3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2"/>
      <c r="B1010" s="2"/>
      <c r="C1010" s="2"/>
      <c r="D1010" s="3"/>
      <c r="E1010" s="3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2"/>
      <c r="B1011" s="2"/>
      <c r="C1011" s="2"/>
      <c r="D1011" s="3"/>
      <c r="E1011" s="3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2"/>
      <c r="B1012" s="2"/>
      <c r="C1012" s="2"/>
      <c r="D1012" s="3"/>
      <c r="E1012" s="3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>
      <c r="A1013" s="2"/>
      <c r="B1013" s="2"/>
      <c r="C1013" s="2"/>
      <c r="D1013" s="3"/>
      <c r="E1013" s="3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>
      <c r="A1014" s="2"/>
      <c r="B1014" s="2"/>
      <c r="C1014" s="2"/>
      <c r="D1014" s="3"/>
      <c r="E1014" s="3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>
      <c r="A1015" s="2"/>
      <c r="B1015" s="2"/>
      <c r="C1015" s="2"/>
      <c r="D1015" s="3"/>
      <c r="E1015" s="3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>
      <c r="A1016" s="2"/>
      <c r="B1016" s="2"/>
      <c r="C1016" s="2"/>
      <c r="D1016" s="3"/>
      <c r="E1016" s="3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>
      <c r="A1017" s="2"/>
      <c r="B1017" s="2"/>
      <c r="C1017" s="2"/>
      <c r="D1017" s="3"/>
      <c r="E1017" s="3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>
      <c r="A1018" s="2"/>
      <c r="B1018" s="2"/>
      <c r="C1018" s="2"/>
      <c r="D1018" s="3"/>
      <c r="E1018" s="3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>
      <c r="A1019" s="2"/>
      <c r="B1019" s="2"/>
      <c r="C1019" s="2"/>
      <c r="D1019" s="3"/>
      <c r="E1019" s="3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>
      <c r="A1020" s="2"/>
      <c r="B1020" s="2"/>
      <c r="C1020" s="2"/>
      <c r="D1020" s="3"/>
      <c r="E1020" s="3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>
      <c r="A1021" s="2"/>
      <c r="B1021" s="2"/>
      <c r="C1021" s="2"/>
      <c r="D1021" s="3"/>
      <c r="E1021" s="3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>
      <c r="A1022" s="2"/>
      <c r="B1022" s="2"/>
      <c r="C1022" s="2"/>
      <c r="D1022" s="3"/>
      <c r="E1022" s="3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>
      <c r="A1023" s="2"/>
      <c r="B1023" s="2"/>
      <c r="C1023" s="2"/>
      <c r="D1023" s="3"/>
      <c r="E1023" s="3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>
      <c r="A1024" s="2"/>
      <c r="B1024" s="2"/>
      <c r="C1024" s="2"/>
      <c r="D1024" s="3"/>
      <c r="E1024" s="3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>
      <c r="A1025" s="2"/>
      <c r="B1025" s="2"/>
      <c r="C1025" s="2"/>
      <c r="D1025" s="3"/>
      <c r="E1025" s="3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>
      <c r="A1026" s="2"/>
      <c r="B1026" s="2"/>
      <c r="C1026" s="2"/>
      <c r="D1026" s="3"/>
      <c r="E1026" s="3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>
      <c r="A1027" s="2"/>
      <c r="B1027" s="2"/>
      <c r="C1027" s="2"/>
      <c r="D1027" s="3"/>
      <c r="E1027" s="3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>
      <c r="A1028" s="2"/>
      <c r="B1028" s="2"/>
      <c r="C1028" s="2"/>
      <c r="D1028" s="3"/>
      <c r="E1028" s="3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>
      <c r="A1029" s="2"/>
      <c r="B1029" s="2"/>
      <c r="C1029" s="2"/>
      <c r="D1029" s="3"/>
      <c r="E1029" s="3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>
      <c r="A1030" s="2"/>
      <c r="B1030" s="2"/>
      <c r="C1030" s="2"/>
      <c r="D1030" s="3"/>
      <c r="E1030" s="3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>
      <c r="A1031" s="2"/>
      <c r="B1031" s="2"/>
      <c r="C1031" s="2"/>
      <c r="D1031" s="3"/>
      <c r="E1031" s="3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>
      <c r="A1032" s="2"/>
      <c r="B1032" s="2"/>
      <c r="C1032" s="2"/>
      <c r="D1032" s="3"/>
      <c r="E1032" s="3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>
      <c r="A1033" s="2"/>
      <c r="B1033" s="2"/>
      <c r="C1033" s="2"/>
      <c r="D1033" s="3"/>
      <c r="E1033" s="3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>
      <c r="A1034" s="2"/>
      <c r="B1034" s="2"/>
      <c r="C1034" s="2"/>
      <c r="D1034" s="3"/>
      <c r="E1034" s="3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>
      <c r="A1035" s="2"/>
      <c r="B1035" s="2"/>
      <c r="C1035" s="2"/>
      <c r="D1035" s="3"/>
      <c r="E1035" s="3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>
      <c r="A1036" s="2"/>
      <c r="B1036" s="2"/>
      <c r="C1036" s="2"/>
      <c r="D1036" s="3"/>
      <c r="E1036" s="3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>
      <c r="A1037" s="2"/>
      <c r="B1037" s="2"/>
      <c r="C1037" s="2"/>
      <c r="D1037" s="3"/>
      <c r="E1037" s="3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>
      <c r="A1038" s="2"/>
      <c r="B1038" s="2"/>
      <c r="C1038" s="2"/>
      <c r="D1038" s="3"/>
      <c r="E1038" s="3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>
      <c r="A1039" s="2"/>
      <c r="B1039" s="2"/>
      <c r="C1039" s="2"/>
      <c r="D1039" s="3"/>
      <c r="E1039" s="3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>
      <c r="A1040" s="2"/>
      <c r="B1040" s="2"/>
      <c r="C1040" s="2"/>
      <c r="D1040" s="3"/>
      <c r="E1040" s="3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>
      <c r="A1041" s="2"/>
      <c r="B1041" s="2"/>
      <c r="C1041" s="2"/>
      <c r="D1041" s="3"/>
      <c r="E1041" s="3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>
      <c r="A1042" s="2"/>
      <c r="B1042" s="2"/>
      <c r="C1042" s="2"/>
      <c r="D1042" s="3"/>
      <c r="E1042" s="3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>
      <c r="A1043" s="2"/>
      <c r="B1043" s="2"/>
      <c r="C1043" s="2"/>
      <c r="D1043" s="3"/>
      <c r="E1043" s="3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>
      <c r="A1044" s="2"/>
      <c r="B1044" s="2"/>
      <c r="C1044" s="2"/>
      <c r="D1044" s="3"/>
      <c r="E1044" s="3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>
      <c r="A1045" s="2"/>
      <c r="B1045" s="2"/>
      <c r="C1045" s="2"/>
      <c r="D1045" s="3"/>
      <c r="E1045" s="3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>
      <c r="A1046" s="2"/>
      <c r="B1046" s="2"/>
      <c r="C1046" s="2"/>
      <c r="D1046" s="3"/>
      <c r="E1046" s="3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>
      <c r="A1047" s="2"/>
      <c r="B1047" s="2"/>
      <c r="C1047" s="2"/>
      <c r="D1047" s="3"/>
      <c r="E1047" s="3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>
      <c r="A1048" s="2"/>
      <c r="B1048" s="2"/>
      <c r="C1048" s="2"/>
      <c r="D1048" s="3"/>
      <c r="E1048" s="3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>
      <c r="A1049" s="2"/>
      <c r="B1049" s="2"/>
      <c r="C1049" s="2"/>
      <c r="D1049" s="3"/>
      <c r="E1049" s="3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>
      <c r="A1050" s="2"/>
      <c r="B1050" s="2"/>
      <c r="C1050" s="2"/>
      <c r="D1050" s="3"/>
      <c r="E1050" s="3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>
      <c r="A1051" s="2"/>
      <c r="B1051" s="2"/>
      <c r="C1051" s="2"/>
      <c r="D1051" s="3"/>
      <c r="E1051" s="3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>
      <c r="A1052" s="2"/>
      <c r="B1052" s="2"/>
      <c r="C1052" s="2"/>
      <c r="D1052" s="3"/>
      <c r="E1052" s="3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>
      <c r="A1053" s="2"/>
      <c r="B1053" s="2"/>
      <c r="C1053" s="2"/>
      <c r="D1053" s="3"/>
      <c r="E1053" s="3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>
      <c r="A1054" s="2"/>
      <c r="B1054" s="2"/>
      <c r="C1054" s="2"/>
      <c r="D1054" s="3"/>
      <c r="E1054" s="3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>
      <c r="A1055" s="2"/>
      <c r="B1055" s="2"/>
      <c r="C1055" s="2"/>
      <c r="D1055" s="3"/>
      <c r="E1055" s="3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>
      <c r="A1056" s="2"/>
      <c r="B1056" s="2"/>
      <c r="C1056" s="2"/>
      <c r="D1056" s="3"/>
      <c r="E1056" s="3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>
      <c r="A1057" s="2"/>
      <c r="B1057" s="2"/>
      <c r="C1057" s="2"/>
      <c r="D1057" s="3"/>
      <c r="E1057" s="3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>
      <c r="A1058" s="2"/>
      <c r="B1058" s="2"/>
      <c r="C1058" s="2"/>
      <c r="D1058" s="3"/>
      <c r="E1058" s="3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>
      <c r="A1059" s="2"/>
      <c r="B1059" s="2"/>
      <c r="C1059" s="2"/>
      <c r="D1059" s="3"/>
      <c r="E1059" s="3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>
      <c r="A1060" s="2"/>
      <c r="B1060" s="2"/>
      <c r="C1060" s="2"/>
      <c r="D1060" s="3"/>
      <c r="E1060" s="3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>
      <c r="A1061" s="2"/>
      <c r="B1061" s="2"/>
      <c r="C1061" s="2"/>
      <c r="D1061" s="3"/>
      <c r="E1061" s="3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>
      <c r="A1062" s="2"/>
      <c r="B1062" s="2"/>
      <c r="C1062" s="2"/>
      <c r="D1062" s="3"/>
      <c r="E1062" s="3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>
      <c r="A1063" s="2"/>
      <c r="B1063" s="2"/>
      <c r="C1063" s="2"/>
      <c r="D1063" s="3"/>
      <c r="E1063" s="3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>
      <c r="A1064" s="2"/>
      <c r="B1064" s="2"/>
      <c r="C1064" s="2"/>
      <c r="D1064" s="3"/>
      <c r="E1064" s="3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>
      <c r="A1065" s="2"/>
      <c r="B1065" s="2"/>
      <c r="C1065" s="2"/>
      <c r="D1065" s="3"/>
      <c r="E1065" s="3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>
      <c r="A1066" s="2"/>
      <c r="B1066" s="2"/>
      <c r="C1066" s="2"/>
      <c r="D1066" s="3"/>
      <c r="E1066" s="3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>
      <c r="A1067" s="2"/>
      <c r="B1067" s="2"/>
      <c r="C1067" s="2"/>
      <c r="D1067" s="3"/>
      <c r="E1067" s="3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>
      <c r="A1068" s="2"/>
      <c r="B1068" s="2"/>
      <c r="C1068" s="2"/>
      <c r="D1068" s="3"/>
      <c r="E1068" s="3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>
      <c r="A1069" s="2"/>
      <c r="B1069" s="2"/>
      <c r="C1069" s="2"/>
      <c r="D1069" s="3"/>
      <c r="E1069" s="3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>
      <c r="A1070" s="2"/>
      <c r="B1070" s="2"/>
      <c r="C1070" s="2"/>
      <c r="D1070" s="3"/>
      <c r="E1070" s="3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>
      <c r="A1071" s="2"/>
      <c r="B1071" s="2"/>
      <c r="C1071" s="2"/>
      <c r="D1071" s="3"/>
      <c r="E1071" s="3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>
      <c r="A1072" s="2"/>
      <c r="B1072" s="2"/>
      <c r="C1072" s="2"/>
      <c r="D1072" s="3"/>
      <c r="E1072" s="3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>
      <c r="A1073" s="2"/>
      <c r="B1073" s="2"/>
      <c r="C1073" s="2"/>
      <c r="D1073" s="3"/>
      <c r="E1073" s="3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>
      <c r="A1074" s="2"/>
      <c r="B1074" s="2"/>
      <c r="C1074" s="2"/>
      <c r="D1074" s="3"/>
      <c r="E1074" s="3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>
      <c r="A1075" s="2"/>
      <c r="B1075" s="2"/>
      <c r="C1075" s="2"/>
      <c r="D1075" s="3"/>
      <c r="E1075" s="3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>
      <c r="A1076" s="2"/>
      <c r="B1076" s="2"/>
      <c r="C1076" s="2"/>
      <c r="D1076" s="3"/>
      <c r="E1076" s="3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>
      <c r="A1077" s="2"/>
      <c r="B1077" s="2"/>
      <c r="C1077" s="2"/>
      <c r="D1077" s="3"/>
      <c r="E1077" s="3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>
      <c r="A1078" s="2"/>
      <c r="B1078" s="2"/>
      <c r="C1078" s="2"/>
      <c r="D1078" s="3"/>
      <c r="E1078" s="3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>
      <c r="A1079" s="2"/>
      <c r="B1079" s="2"/>
      <c r="C1079" s="2"/>
      <c r="D1079" s="3"/>
      <c r="E1079" s="3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>
      <c r="A1080" s="2"/>
      <c r="B1080" s="2"/>
      <c r="C1080" s="2"/>
      <c r="D1080" s="3"/>
      <c r="E1080" s="3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>
      <c r="A1081" s="2"/>
      <c r="B1081" s="2"/>
      <c r="C1081" s="2"/>
      <c r="D1081" s="3"/>
      <c r="E1081" s="3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>
      <c r="A1082" s="2"/>
      <c r="B1082" s="2"/>
      <c r="C1082" s="2"/>
      <c r="D1082" s="3"/>
      <c r="E1082" s="3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>
      <c r="A1083" s="2"/>
      <c r="B1083" s="2"/>
      <c r="C1083" s="2"/>
      <c r="D1083" s="3"/>
      <c r="E1083" s="3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>
      <c r="A1084" s="2"/>
      <c r="B1084" s="2"/>
      <c r="C1084" s="2"/>
      <c r="D1084" s="3"/>
      <c r="E1084" s="3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>
      <c r="A1085" s="2"/>
      <c r="B1085" s="2"/>
      <c r="C1085" s="2"/>
      <c r="D1085" s="3"/>
      <c r="E1085" s="3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</sheetData>
  <mergeCells count="111">
    <mergeCell ref="A6:D6"/>
    <mergeCell ref="E6:E7"/>
    <mergeCell ref="F6:I6"/>
    <mergeCell ref="E8:E9"/>
    <mergeCell ref="E10:F10"/>
    <mergeCell ref="E11:E29"/>
    <mergeCell ref="E30:F30"/>
    <mergeCell ref="E31:E36"/>
    <mergeCell ref="E37:F37"/>
    <mergeCell ref="E38:E41"/>
    <mergeCell ref="E42:F42"/>
    <mergeCell ref="E43:F43"/>
    <mergeCell ref="F48:H48"/>
    <mergeCell ref="F49:H49"/>
    <mergeCell ref="F50:H50"/>
    <mergeCell ref="B51:D51"/>
    <mergeCell ref="F51:H51"/>
    <mergeCell ref="F52:H52"/>
    <mergeCell ref="F53:H53"/>
    <mergeCell ref="F54:H54"/>
    <mergeCell ref="C55:D55"/>
    <mergeCell ref="B63:D63"/>
    <mergeCell ref="F63:H63"/>
    <mergeCell ref="F55:H55"/>
    <mergeCell ref="F56:H56"/>
    <mergeCell ref="F57:H57"/>
    <mergeCell ref="F58:H58"/>
    <mergeCell ref="F59:H59"/>
    <mergeCell ref="F60:H60"/>
    <mergeCell ref="C62:D62"/>
    <mergeCell ref="C68:D68"/>
    <mergeCell ref="B69:D69"/>
    <mergeCell ref="A70:D70"/>
    <mergeCell ref="F61:H61"/>
    <mergeCell ref="F62:H62"/>
    <mergeCell ref="F64:H64"/>
    <mergeCell ref="F65:H65"/>
    <mergeCell ref="F66:H66"/>
    <mergeCell ref="F67:H67"/>
    <mergeCell ref="F68:H68"/>
    <mergeCell ref="F174:H174"/>
    <mergeCell ref="F175:H175"/>
    <mergeCell ref="F168:H168"/>
    <mergeCell ref="F169:H169"/>
    <mergeCell ref="F170:H170"/>
    <mergeCell ref="F171:H171"/>
    <mergeCell ref="F172:H172"/>
    <mergeCell ref="F173:H173"/>
    <mergeCell ref="C175:D175"/>
    <mergeCell ref="B176:D176"/>
    <mergeCell ref="F176:H176"/>
    <mergeCell ref="C177:D177"/>
    <mergeCell ref="F177:H177"/>
    <mergeCell ref="C178:D178"/>
    <mergeCell ref="F178:H178"/>
    <mergeCell ref="F179:H179"/>
    <mergeCell ref="D245:G245"/>
    <mergeCell ref="H245:K245"/>
    <mergeCell ref="C179:D179"/>
    <mergeCell ref="C180:D180"/>
    <mergeCell ref="B181:D181"/>
    <mergeCell ref="A183:D183"/>
    <mergeCell ref="F183:H183"/>
    <mergeCell ref="A244:C244"/>
    <mergeCell ref="A245:C245"/>
    <mergeCell ref="F69:H69"/>
    <mergeCell ref="F135:H135"/>
    <mergeCell ref="F136:H136"/>
    <mergeCell ref="F137:H137"/>
    <mergeCell ref="F138:H138"/>
    <mergeCell ref="C139:D139"/>
    <mergeCell ref="F139:H139"/>
    <mergeCell ref="F140:H140"/>
    <mergeCell ref="F141:H141"/>
    <mergeCell ref="C142:D142"/>
    <mergeCell ref="F142:H142"/>
    <mergeCell ref="F143:H143"/>
    <mergeCell ref="F144:H144"/>
    <mergeCell ref="C146:D146"/>
    <mergeCell ref="F145:H145"/>
    <mergeCell ref="F146:H146"/>
    <mergeCell ref="F147:H147"/>
    <mergeCell ref="F148:H148"/>
    <mergeCell ref="F149:H149"/>
    <mergeCell ref="C150:D150"/>
    <mergeCell ref="F150:H150"/>
    <mergeCell ref="F151:H151"/>
    <mergeCell ref="F152:H152"/>
    <mergeCell ref="C153:D153"/>
    <mergeCell ref="F153:H153"/>
    <mergeCell ref="F154:H154"/>
    <mergeCell ref="C155:D155"/>
    <mergeCell ref="B156:D156"/>
    <mergeCell ref="F155:H155"/>
    <mergeCell ref="F156:H156"/>
    <mergeCell ref="F157:H157"/>
    <mergeCell ref="F158:H158"/>
    <mergeCell ref="F159:H159"/>
    <mergeCell ref="F160:H160"/>
    <mergeCell ref="F161:H161"/>
    <mergeCell ref="F162:H162"/>
    <mergeCell ref="F163:H163"/>
    <mergeCell ref="F164:H164"/>
    <mergeCell ref="F165:H165"/>
    <mergeCell ref="F166:H166"/>
    <mergeCell ref="F167:H167"/>
    <mergeCell ref="C168:D168"/>
    <mergeCell ref="F180:H180"/>
    <mergeCell ref="F181:H181"/>
    <mergeCell ref="B182:D182"/>
    <mergeCell ref="F182:H182"/>
  </mergeCells>
  <printOptions horizontalCentered="1"/>
  <pageMargins bottom="0.5712521228964028" footer="0.0" header="0.0" left="0.4148746112618276" right="0.34936809369417066" top="0.49199865540740145"/>
  <pageSetup fitToHeight="0" paperSize="9" orientation="portrait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9" width="14.75"/>
    <col customWidth="1" min="10" max="13" width="9.88"/>
    <col customWidth="1" min="14" max="14" width="3.5"/>
  </cols>
  <sheetData>
    <row r="1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2"/>
      <c r="B2" s="2"/>
      <c r="C2" s="2"/>
      <c r="D2" s="3"/>
      <c r="E2" s="3"/>
      <c r="F2" s="2"/>
      <c r="G2" s="2"/>
      <c r="H2" s="2"/>
      <c r="I2" s="4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1"/>
      <c r="B3" s="2"/>
      <c r="C3" s="2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1" t="s">
        <v>2</v>
      </c>
      <c r="B4" s="2"/>
      <c r="C4" s="2"/>
      <c r="D4" s="3"/>
      <c r="E4" s="3"/>
      <c r="F4" s="2"/>
      <c r="G4" s="236">
        <f>G8+97500</f>
        <v>97500</v>
      </c>
      <c r="H4" s="5"/>
      <c r="I4" s="6" t="s">
        <v>3</v>
      </c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5"/>
    </row>
    <row r="5">
      <c r="A5" s="7" t="s">
        <v>197</v>
      </c>
      <c r="B5" s="8"/>
      <c r="C5" s="8"/>
      <c r="D5" s="8"/>
      <c r="E5" s="8"/>
      <c r="F5" s="8"/>
      <c r="G5" s="8"/>
      <c r="H5" s="8"/>
      <c r="I5" s="9" t="s">
        <v>5</v>
      </c>
      <c r="J5" s="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5"/>
    </row>
    <row r="6">
      <c r="A6" s="10" t="s">
        <v>6</v>
      </c>
      <c r="B6" s="11"/>
      <c r="C6" s="11"/>
      <c r="D6" s="12"/>
      <c r="E6" s="13" t="s">
        <v>7</v>
      </c>
      <c r="F6" s="10" t="s">
        <v>8</v>
      </c>
      <c r="G6" s="11"/>
      <c r="H6" s="11"/>
      <c r="I6" s="12"/>
      <c r="J6" s="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5"/>
    </row>
    <row r="7">
      <c r="A7" s="14" t="s">
        <v>9</v>
      </c>
      <c r="B7" s="15" t="s">
        <v>10</v>
      </c>
      <c r="C7" s="15" t="s">
        <v>11</v>
      </c>
      <c r="D7" s="16" t="s">
        <v>12</v>
      </c>
      <c r="E7" s="17"/>
      <c r="F7" s="18" t="s">
        <v>9</v>
      </c>
      <c r="G7" s="15" t="s">
        <v>10</v>
      </c>
      <c r="H7" s="15" t="s">
        <v>11</v>
      </c>
      <c r="I7" s="16" t="s">
        <v>12</v>
      </c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5"/>
    </row>
    <row r="8">
      <c r="A8" s="19" t="s">
        <v>13</v>
      </c>
      <c r="B8" s="237">
        <v>3212888.0</v>
      </c>
      <c r="C8" s="21">
        <v>5603709.0</v>
      </c>
      <c r="D8" s="22">
        <v>5603709.0</v>
      </c>
      <c r="E8" s="23" t="s">
        <v>13</v>
      </c>
      <c r="F8" s="24" t="s">
        <v>13</v>
      </c>
      <c r="G8" s="25">
        <v>0.0</v>
      </c>
      <c r="H8" s="237">
        <v>3212888.0</v>
      </c>
      <c r="I8" s="25">
        <v>4960811.0</v>
      </c>
      <c r="J8" s="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</row>
    <row r="9">
      <c r="A9" s="26" t="s">
        <v>14</v>
      </c>
      <c r="B9" s="53">
        <v>3.3111046E7</v>
      </c>
      <c r="C9" s="28">
        <v>1.5147102E7</v>
      </c>
      <c r="D9" s="29">
        <v>1.5147102E7</v>
      </c>
      <c r="E9" s="17"/>
      <c r="F9" s="30" t="s">
        <v>14</v>
      </c>
      <c r="G9" s="31" t="s">
        <v>15</v>
      </c>
      <c r="H9" s="53">
        <v>3.3111046E7</v>
      </c>
      <c r="I9" s="31" t="s">
        <v>15</v>
      </c>
      <c r="J9" s="3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33" t="s">
        <v>16</v>
      </c>
      <c r="B10" s="34">
        <f t="shared" ref="B10:D10" si="1">SUM(B8:B9)</f>
        <v>36323934</v>
      </c>
      <c r="C10" s="35">
        <f t="shared" si="1"/>
        <v>20750811</v>
      </c>
      <c r="D10" s="36">
        <f t="shared" si="1"/>
        <v>20750811</v>
      </c>
      <c r="E10" s="37" t="s">
        <v>16</v>
      </c>
      <c r="F10" s="38"/>
      <c r="G10" s="39">
        <f t="shared" ref="G10:I10" si="2">SUM(G8:G9)</f>
        <v>0</v>
      </c>
      <c r="H10" s="35">
        <f t="shared" si="2"/>
        <v>36323934</v>
      </c>
      <c r="I10" s="36">
        <f t="shared" si="2"/>
        <v>4960811</v>
      </c>
      <c r="J10" s="32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40" t="s">
        <v>17</v>
      </c>
      <c r="B11" s="43"/>
      <c r="C11" s="42">
        <v>1.30703E8</v>
      </c>
      <c r="D11" s="43">
        <v>1.38E8</v>
      </c>
      <c r="E11" s="44" t="s">
        <v>18</v>
      </c>
      <c r="F11" s="45" t="s">
        <v>19</v>
      </c>
      <c r="G11" s="25"/>
      <c r="H11" s="42">
        <v>1158970.0</v>
      </c>
      <c r="I11" s="25">
        <v>2000000.0</v>
      </c>
      <c r="J11" s="3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46" t="s">
        <v>20</v>
      </c>
      <c r="B12" s="43"/>
      <c r="C12" s="47">
        <v>1.0281783E7</v>
      </c>
      <c r="D12" s="43">
        <v>9000000.0</v>
      </c>
      <c r="E12" s="48"/>
      <c r="F12" s="49" t="s">
        <v>21</v>
      </c>
      <c r="G12" s="51"/>
      <c r="H12" s="42">
        <v>339400.0</v>
      </c>
      <c r="I12" s="51">
        <v>500000.0</v>
      </c>
      <c r="J12" s="3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26" t="s">
        <v>22</v>
      </c>
      <c r="B13" s="54"/>
      <c r="C13" s="53">
        <v>4.9475454E7</v>
      </c>
      <c r="D13" s="54">
        <v>6.3E7</v>
      </c>
      <c r="E13" s="48"/>
      <c r="F13" s="49" t="s">
        <v>23</v>
      </c>
      <c r="G13" s="56"/>
      <c r="H13" s="42">
        <v>59950.0</v>
      </c>
      <c r="I13" s="56">
        <v>500000.0</v>
      </c>
      <c r="J13" s="3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33" t="s">
        <v>16</v>
      </c>
      <c r="B14" s="34">
        <f t="shared" ref="B14:D14" si="3">SUM(B11:B13)</f>
        <v>0</v>
      </c>
      <c r="C14" s="57">
        <f t="shared" si="3"/>
        <v>190460237</v>
      </c>
      <c r="D14" s="58">
        <f t="shared" si="3"/>
        <v>210000000</v>
      </c>
      <c r="E14" s="48"/>
      <c r="F14" s="49" t="s">
        <v>24</v>
      </c>
      <c r="G14" s="56"/>
      <c r="H14" s="42">
        <v>832070.0</v>
      </c>
      <c r="I14" s="56">
        <v>1000000.0</v>
      </c>
      <c r="J14" s="3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59"/>
      <c r="B15" s="60"/>
      <c r="C15" s="61"/>
      <c r="D15" s="62"/>
      <c r="E15" s="48"/>
      <c r="F15" s="49" t="s">
        <v>25</v>
      </c>
      <c r="G15" s="55"/>
      <c r="H15" s="42">
        <v>2269010.0</v>
      </c>
      <c r="I15" s="55">
        <v>2300000.0</v>
      </c>
      <c r="J15" s="3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63"/>
      <c r="B16" s="64"/>
      <c r="C16" s="65"/>
      <c r="D16" s="66"/>
      <c r="E16" s="48"/>
      <c r="F16" s="49" t="s">
        <v>26</v>
      </c>
      <c r="G16" s="56"/>
      <c r="H16" s="42">
        <v>525130.0</v>
      </c>
      <c r="I16" s="56">
        <v>500000.0</v>
      </c>
      <c r="J16" s="3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63"/>
      <c r="B17" s="64"/>
      <c r="C17" s="65"/>
      <c r="D17" s="66"/>
      <c r="E17" s="48"/>
      <c r="F17" s="67" t="s">
        <v>27</v>
      </c>
      <c r="G17" s="56"/>
      <c r="H17" s="42">
        <v>576300.0</v>
      </c>
      <c r="I17" s="56">
        <v>350000.0</v>
      </c>
      <c r="J17" s="6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63"/>
      <c r="B18" s="64"/>
      <c r="C18" s="65"/>
      <c r="D18" s="66"/>
      <c r="E18" s="48"/>
      <c r="F18" s="67" t="s">
        <v>28</v>
      </c>
      <c r="G18" s="56"/>
      <c r="H18" s="42">
        <v>6321765.0</v>
      </c>
      <c r="I18" s="56">
        <v>8000000.0</v>
      </c>
      <c r="J18" s="6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63"/>
      <c r="B19" s="64"/>
      <c r="C19" s="65"/>
      <c r="D19" s="66"/>
      <c r="E19" s="48"/>
      <c r="F19" s="67" t="s">
        <v>29</v>
      </c>
      <c r="G19" s="56"/>
      <c r="H19" s="47">
        <v>347050.0</v>
      </c>
      <c r="I19" s="56">
        <v>400000.0</v>
      </c>
      <c r="J19" s="6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63"/>
      <c r="B20" s="64"/>
      <c r="C20" s="65"/>
      <c r="D20" s="66"/>
      <c r="E20" s="48"/>
      <c r="F20" s="67" t="s">
        <v>30</v>
      </c>
      <c r="G20" s="56"/>
      <c r="H20" s="42">
        <v>1.07508E7</v>
      </c>
      <c r="I20" s="56">
        <v>1.1E7</v>
      </c>
      <c r="J20" s="6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63"/>
      <c r="B21" s="64"/>
      <c r="C21" s="65"/>
      <c r="D21" s="66"/>
      <c r="E21" s="48"/>
      <c r="F21" s="67" t="s">
        <v>31</v>
      </c>
      <c r="G21" s="69" t="s">
        <v>15</v>
      </c>
      <c r="H21" s="47" t="s">
        <v>15</v>
      </c>
      <c r="I21" s="69" t="s">
        <v>15</v>
      </c>
      <c r="J21" s="68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63"/>
      <c r="B22" s="64"/>
      <c r="C22" s="65"/>
      <c r="D22" s="66"/>
      <c r="E22" s="48"/>
      <c r="F22" s="70" t="s">
        <v>16</v>
      </c>
      <c r="G22" s="71">
        <f t="shared" ref="G22:I22" si="4">SUM(G11:G21)</f>
        <v>0</v>
      </c>
      <c r="H22" s="35">
        <f t="shared" si="4"/>
        <v>23180445</v>
      </c>
      <c r="I22" s="36">
        <f t="shared" si="4"/>
        <v>26550000</v>
      </c>
      <c r="J22" s="6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63"/>
      <c r="B23" s="64"/>
      <c r="C23" s="65"/>
      <c r="D23" s="66"/>
      <c r="E23" s="48"/>
      <c r="F23" s="24" t="s">
        <v>32</v>
      </c>
      <c r="G23" s="72"/>
      <c r="H23" s="73">
        <v>1.3023E8</v>
      </c>
      <c r="I23" s="72">
        <v>1.5624E8</v>
      </c>
      <c r="J23" s="6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63"/>
      <c r="B24" s="64"/>
      <c r="C24" s="65"/>
      <c r="D24" s="66"/>
      <c r="E24" s="48"/>
      <c r="F24" s="67" t="s">
        <v>33</v>
      </c>
      <c r="G24" s="74"/>
      <c r="H24" s="47">
        <v>1.24E7</v>
      </c>
      <c r="I24" s="74">
        <v>1.55E7</v>
      </c>
      <c r="J24" s="6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63"/>
      <c r="B25" s="64"/>
      <c r="C25" s="65"/>
      <c r="D25" s="66"/>
      <c r="E25" s="48"/>
      <c r="F25" s="67" t="s">
        <v>34</v>
      </c>
      <c r="G25" s="74"/>
      <c r="H25" s="42">
        <v>9173859.0</v>
      </c>
      <c r="I25" s="74" t="s">
        <v>15</v>
      </c>
      <c r="J25" s="6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63"/>
      <c r="B26" s="64"/>
      <c r="C26" s="65"/>
      <c r="D26" s="66"/>
      <c r="E26" s="48"/>
      <c r="F26" s="67" t="s">
        <v>35</v>
      </c>
      <c r="G26" s="75"/>
      <c r="H26" s="42">
        <v>1.527702E7</v>
      </c>
      <c r="I26" s="75">
        <v>1.56E7</v>
      </c>
      <c r="J26" s="6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63"/>
      <c r="B27" s="64"/>
      <c r="C27" s="65"/>
      <c r="D27" s="66"/>
      <c r="E27" s="48"/>
      <c r="F27" s="76" t="s">
        <v>36</v>
      </c>
      <c r="G27" s="75"/>
      <c r="H27" s="42">
        <v>3055000.0</v>
      </c>
      <c r="I27" s="75">
        <v>6300000.0</v>
      </c>
      <c r="J27" s="6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63"/>
      <c r="B28" s="64"/>
      <c r="C28" s="65"/>
      <c r="D28" s="66"/>
      <c r="E28" s="48"/>
      <c r="F28" s="77" t="s">
        <v>37</v>
      </c>
      <c r="G28" s="31"/>
      <c r="H28" s="47" t="s">
        <v>15</v>
      </c>
      <c r="I28" s="31">
        <v>100000.0</v>
      </c>
      <c r="J28" s="6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78"/>
      <c r="B29" s="79"/>
      <c r="C29" s="80"/>
      <c r="D29" s="81"/>
      <c r="E29" s="17"/>
      <c r="F29" s="82" t="s">
        <v>16</v>
      </c>
      <c r="G29" s="83">
        <f t="shared" ref="G29:I29" si="5">SUM(G23:G28)</f>
        <v>0</v>
      </c>
      <c r="H29" s="84">
        <f t="shared" si="5"/>
        <v>170135879</v>
      </c>
      <c r="I29" s="58">
        <f t="shared" si="5"/>
        <v>193740000</v>
      </c>
      <c r="J29" s="6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85"/>
      <c r="B30" s="86"/>
      <c r="C30" s="87"/>
      <c r="D30" s="87"/>
      <c r="E30" s="88" t="s">
        <v>16</v>
      </c>
      <c r="F30" s="38"/>
      <c r="G30" s="89">
        <f t="shared" ref="G30:I30" si="6">SUM(G22,G29)</f>
        <v>0</v>
      </c>
      <c r="H30" s="57">
        <f t="shared" si="6"/>
        <v>193316324</v>
      </c>
      <c r="I30" s="58">
        <f t="shared" si="6"/>
        <v>220290000</v>
      </c>
      <c r="J30" s="6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90" t="s">
        <v>38</v>
      </c>
      <c r="B31" s="91">
        <v>1500000.0</v>
      </c>
      <c r="C31" s="42">
        <v>1285000.0</v>
      </c>
      <c r="D31" s="42">
        <v>2000000.0</v>
      </c>
      <c r="E31" s="92" t="s">
        <v>39</v>
      </c>
      <c r="F31" s="93" t="s">
        <v>38</v>
      </c>
      <c r="G31" s="72"/>
      <c r="H31" s="42">
        <v>8223194.0</v>
      </c>
      <c r="I31" s="72">
        <v>8300000.0</v>
      </c>
      <c r="J31" s="6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94" t="s">
        <v>40</v>
      </c>
      <c r="B32" s="95">
        <v>300000.0</v>
      </c>
      <c r="C32" s="96" t="s">
        <v>15</v>
      </c>
      <c r="D32" s="43">
        <v>1000000.0</v>
      </c>
      <c r="E32" s="48"/>
      <c r="F32" s="97" t="s">
        <v>40</v>
      </c>
      <c r="G32" s="75"/>
      <c r="H32" s="42">
        <v>1.923892E7</v>
      </c>
      <c r="I32" s="75">
        <v>1.0E7</v>
      </c>
      <c r="J32" s="6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94" t="s">
        <v>41</v>
      </c>
      <c r="B33" s="95">
        <v>7000000.0</v>
      </c>
      <c r="C33" s="96">
        <v>1.30325E7</v>
      </c>
      <c r="D33" s="43">
        <v>1.0E7</v>
      </c>
      <c r="E33" s="48"/>
      <c r="F33" s="97" t="s">
        <v>41</v>
      </c>
      <c r="G33" s="75">
        <v>1.0784821E7</v>
      </c>
      <c r="H33" s="42">
        <v>8540660.0</v>
      </c>
      <c r="I33" s="75">
        <v>9700000.0</v>
      </c>
      <c r="J33" s="9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94" t="s">
        <v>42</v>
      </c>
      <c r="B34" s="95">
        <v>7.46E7</v>
      </c>
      <c r="C34" s="96">
        <v>7.709088E7</v>
      </c>
      <c r="D34" s="99">
        <v>2.16E7</v>
      </c>
      <c r="E34" s="48"/>
      <c r="F34" s="97" t="s">
        <v>42</v>
      </c>
      <c r="G34" s="75"/>
      <c r="H34" s="42">
        <v>3.5919578E7</v>
      </c>
      <c r="I34" s="75">
        <v>1.17E7</v>
      </c>
      <c r="J34" s="10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101" t="s">
        <v>43</v>
      </c>
      <c r="B35" s="95">
        <v>3.3E7</v>
      </c>
      <c r="C35" s="96">
        <v>1987700.0</v>
      </c>
      <c r="D35" s="99">
        <v>1.1E7</v>
      </c>
      <c r="E35" s="48"/>
      <c r="F35" s="102" t="s">
        <v>43</v>
      </c>
      <c r="G35" s="75"/>
      <c r="H35" s="42">
        <v>3266130.0</v>
      </c>
      <c r="I35" s="75">
        <v>7800000.0</v>
      </c>
      <c r="J35" s="10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94" t="s">
        <v>44</v>
      </c>
      <c r="B36" s="91">
        <v>500000.0</v>
      </c>
      <c r="C36" s="47" t="s">
        <v>15</v>
      </c>
      <c r="D36" s="99">
        <v>3500000.0</v>
      </c>
      <c r="E36" s="17"/>
      <c r="F36" s="97" t="s">
        <v>44</v>
      </c>
      <c r="G36" s="75">
        <v>500000.0</v>
      </c>
      <c r="H36" s="42">
        <v>23000.0</v>
      </c>
      <c r="I36" s="75">
        <v>3600000.0</v>
      </c>
      <c r="J36" s="10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33" t="s">
        <v>16</v>
      </c>
      <c r="B37" s="83">
        <f t="shared" ref="B37:D37" si="7">SUM(B31:B36)</f>
        <v>116900000</v>
      </c>
      <c r="C37" s="57">
        <f t="shared" si="7"/>
        <v>93396080</v>
      </c>
      <c r="D37" s="103">
        <f t="shared" si="7"/>
        <v>49100000</v>
      </c>
      <c r="E37" s="104" t="s">
        <v>16</v>
      </c>
      <c r="F37" s="38"/>
      <c r="G37" s="105">
        <f t="shared" ref="G37:I37" si="8">SUM(G31:G36)</f>
        <v>11284821</v>
      </c>
      <c r="H37" s="57">
        <f t="shared" si="8"/>
        <v>75211482</v>
      </c>
      <c r="I37" s="58">
        <f t="shared" si="8"/>
        <v>51100000</v>
      </c>
      <c r="J37" s="10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107" t="s">
        <v>45</v>
      </c>
      <c r="B38" s="91">
        <v>2000000.0</v>
      </c>
      <c r="C38" s="108" t="s">
        <v>15</v>
      </c>
      <c r="D38" s="109">
        <v>2000000.0</v>
      </c>
      <c r="E38" s="110" t="s">
        <v>46</v>
      </c>
      <c r="F38" s="111" t="s">
        <v>47</v>
      </c>
      <c r="G38" s="112"/>
      <c r="H38" s="108" t="s">
        <v>15</v>
      </c>
      <c r="I38" s="112">
        <v>6000000.0</v>
      </c>
      <c r="J38" s="11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46" t="s">
        <v>48</v>
      </c>
      <c r="B39" s="95">
        <v>1000000.0</v>
      </c>
      <c r="C39" s="47">
        <v>394652.0</v>
      </c>
      <c r="D39" s="114">
        <v>1000000.0</v>
      </c>
      <c r="E39" s="48"/>
      <c r="F39" s="115" t="s">
        <v>49</v>
      </c>
      <c r="G39" s="50"/>
      <c r="H39" s="42">
        <v>115000.0</v>
      </c>
      <c r="I39" s="50">
        <v>500000.0</v>
      </c>
      <c r="J39" s="10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116" t="s">
        <v>50</v>
      </c>
      <c r="B40" s="95" t="s">
        <v>15</v>
      </c>
      <c r="C40" s="117">
        <v>1.8E7</v>
      </c>
      <c r="D40" s="118" t="s">
        <v>15</v>
      </c>
      <c r="E40" s="48"/>
      <c r="F40" s="115" t="s">
        <v>51</v>
      </c>
      <c r="G40" s="50"/>
      <c r="H40" s="117">
        <v>1.8E7</v>
      </c>
      <c r="I40" s="50" t="s">
        <v>15</v>
      </c>
      <c r="J40" s="10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119" t="s">
        <v>52</v>
      </c>
      <c r="B41" s="95">
        <v>200000.0</v>
      </c>
      <c r="C41" s="120">
        <v>190000.0</v>
      </c>
      <c r="D41" s="121" t="s">
        <v>15</v>
      </c>
      <c r="E41" s="17"/>
      <c r="F41" s="122" t="s">
        <v>53</v>
      </c>
      <c r="G41" s="123"/>
      <c r="H41" s="120">
        <v>225040.0</v>
      </c>
      <c r="I41" s="123" t="s">
        <v>15</v>
      </c>
      <c r="J41" s="10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33" t="s">
        <v>16</v>
      </c>
      <c r="B42" s="83">
        <f t="shared" ref="B42:D42" si="9">SUM(B38:B41)</f>
        <v>3200000</v>
      </c>
      <c r="C42" s="57">
        <f t="shared" si="9"/>
        <v>18584652</v>
      </c>
      <c r="D42" s="124">
        <f t="shared" si="9"/>
        <v>3000000</v>
      </c>
      <c r="E42" s="125" t="s">
        <v>16</v>
      </c>
      <c r="F42" s="126"/>
      <c r="G42" s="83">
        <f t="shared" ref="G42:I42" si="10">SUM(G38:G41)</f>
        <v>0</v>
      </c>
      <c r="H42" s="57">
        <f t="shared" si="10"/>
        <v>18340040</v>
      </c>
      <c r="I42" s="58">
        <f t="shared" si="10"/>
        <v>6500000</v>
      </c>
      <c r="J42" s="10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127" t="s">
        <v>54</v>
      </c>
      <c r="B43" s="128">
        <f t="shared" ref="B43:D43" si="11">SUM(B10,B14,B37,B42)</f>
        <v>156423934</v>
      </c>
      <c r="C43" s="129">
        <f t="shared" si="11"/>
        <v>323191780</v>
      </c>
      <c r="D43" s="130">
        <f t="shared" si="11"/>
        <v>282850811</v>
      </c>
      <c r="E43" s="131" t="s">
        <v>54</v>
      </c>
      <c r="F43" s="132"/>
      <c r="G43" s="128">
        <f t="shared" ref="G43:I43" si="12">SUM(G10,G30,G37,G42)</f>
        <v>11284821</v>
      </c>
      <c r="H43" s="129">
        <f t="shared" si="12"/>
        <v>323191780</v>
      </c>
      <c r="I43" s="133">
        <f t="shared" si="12"/>
        <v>282850811</v>
      </c>
      <c r="J43" s="13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1"/>
      <c r="B44" s="2"/>
      <c r="C44" s="2"/>
      <c r="D44" s="3"/>
      <c r="E44" s="3"/>
      <c r="F44" s="2"/>
      <c r="G44" s="2"/>
      <c r="H44" s="2"/>
      <c r="I44" s="2"/>
      <c r="J44" s="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1"/>
      <c r="B45" s="2"/>
      <c r="C45" s="2"/>
      <c r="D45" s="3"/>
      <c r="E45" s="3"/>
      <c r="F45" s="2"/>
      <c r="G45" s="2"/>
      <c r="H45" s="2"/>
      <c r="I45" s="2"/>
      <c r="J45" s="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1" t="s">
        <v>55</v>
      </c>
      <c r="B46" s="2"/>
      <c r="C46" s="2"/>
      <c r="D46" s="3"/>
      <c r="E46" s="3"/>
      <c r="F46" s="2"/>
      <c r="G46" s="2"/>
      <c r="H46" s="2"/>
      <c r="I46" s="6" t="s">
        <v>198</v>
      </c>
      <c r="J46" s="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3"/>
      <c r="E47" s="3"/>
      <c r="F47" s="2"/>
      <c r="G47" s="2"/>
      <c r="H47" s="135"/>
      <c r="I47" s="136" t="s">
        <v>5</v>
      </c>
      <c r="J47" s="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137" t="s">
        <v>56</v>
      </c>
      <c r="B48" s="137" t="s">
        <v>7</v>
      </c>
      <c r="C48" s="137" t="s">
        <v>57</v>
      </c>
      <c r="D48" s="138" t="s">
        <v>9</v>
      </c>
      <c r="E48" s="138" t="s">
        <v>58</v>
      </c>
      <c r="F48" s="139" t="s">
        <v>59</v>
      </c>
      <c r="G48" s="140"/>
      <c r="H48" s="141"/>
      <c r="I48" s="137" t="s">
        <v>60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5"/>
    </row>
    <row r="49">
      <c r="A49" s="143"/>
      <c r="B49" s="144" t="s">
        <v>61</v>
      </c>
      <c r="C49" s="137" t="s">
        <v>62</v>
      </c>
      <c r="D49" s="145" t="s">
        <v>63</v>
      </c>
      <c r="E49" s="237">
        <v>3212888.0</v>
      </c>
      <c r="F49" s="146"/>
      <c r="G49" s="140"/>
      <c r="H49" s="141"/>
      <c r="I49" s="21">
        <v>5603709.0</v>
      </c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5"/>
    </row>
    <row r="50">
      <c r="A50" s="143"/>
      <c r="B50" s="147"/>
      <c r="C50" s="137" t="s">
        <v>64</v>
      </c>
      <c r="D50" s="145" t="s">
        <v>65</v>
      </c>
      <c r="E50" s="47">
        <v>3.3111046E7</v>
      </c>
      <c r="F50" s="149" t="s">
        <v>66</v>
      </c>
      <c r="G50" s="140"/>
      <c r="H50" s="141"/>
      <c r="I50" s="21">
        <v>1.5147102E7</v>
      </c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5"/>
    </row>
    <row r="51">
      <c r="A51" s="143"/>
      <c r="B51" s="139" t="s">
        <v>67</v>
      </c>
      <c r="C51" s="140"/>
      <c r="D51" s="141"/>
      <c r="E51" s="150">
        <f>SUM(E49:E50)</f>
        <v>36323934</v>
      </c>
      <c r="F51" s="151"/>
      <c r="G51" s="140"/>
      <c r="H51" s="141"/>
      <c r="I51" s="238">
        <f>SUM(I49:I50)</f>
        <v>20750811</v>
      </c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5"/>
    </row>
    <row r="52">
      <c r="A52" s="143"/>
      <c r="B52" s="144" t="s">
        <v>68</v>
      </c>
      <c r="C52" s="144" t="s">
        <v>69</v>
      </c>
      <c r="D52" s="145" t="s">
        <v>17</v>
      </c>
      <c r="E52" s="95">
        <v>1.32E8</v>
      </c>
      <c r="F52" s="153" t="s">
        <v>70</v>
      </c>
      <c r="G52" s="140"/>
      <c r="H52" s="141"/>
      <c r="I52" s="42">
        <v>1.30703E8</v>
      </c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5"/>
    </row>
    <row r="53">
      <c r="A53" s="143"/>
      <c r="B53" s="143"/>
      <c r="C53" s="143"/>
      <c r="D53" s="145" t="s">
        <v>20</v>
      </c>
      <c r="E53" s="95">
        <v>1.0E7</v>
      </c>
      <c r="F53" s="153" t="s">
        <v>71</v>
      </c>
      <c r="G53" s="140"/>
      <c r="H53" s="141"/>
      <c r="I53" s="47">
        <v>1.0281783E7</v>
      </c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5"/>
    </row>
    <row r="54">
      <c r="A54" s="143"/>
      <c r="B54" s="143"/>
      <c r="C54" s="143"/>
      <c r="D54" s="145" t="s">
        <v>22</v>
      </c>
      <c r="E54" s="95">
        <v>5.5E7</v>
      </c>
      <c r="F54" s="153" t="s">
        <v>72</v>
      </c>
      <c r="G54" s="140"/>
      <c r="H54" s="141"/>
      <c r="I54" s="53">
        <v>4.9475454E7</v>
      </c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5"/>
    </row>
    <row r="55">
      <c r="A55" s="143"/>
      <c r="B55" s="143"/>
      <c r="C55" s="139" t="s">
        <v>73</v>
      </c>
      <c r="D55" s="141"/>
      <c r="E55" s="154">
        <f>SUM(E52:E54)</f>
        <v>197000000</v>
      </c>
      <c r="F55" s="155"/>
      <c r="G55" s="140"/>
      <c r="H55" s="141"/>
      <c r="I55" s="238">
        <f>SUM(I52:I54)</f>
        <v>190460237</v>
      </c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5"/>
    </row>
    <row r="56">
      <c r="A56" s="143"/>
      <c r="B56" s="143"/>
      <c r="C56" s="144" t="s">
        <v>39</v>
      </c>
      <c r="D56" s="145" t="s">
        <v>38</v>
      </c>
      <c r="E56" s="91">
        <v>1500000.0</v>
      </c>
      <c r="F56" s="156" t="s">
        <v>74</v>
      </c>
      <c r="G56" s="140"/>
      <c r="H56" s="141"/>
      <c r="I56" s="42">
        <v>1285000.0</v>
      </c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5"/>
    </row>
    <row r="57">
      <c r="A57" s="143"/>
      <c r="B57" s="143"/>
      <c r="C57" s="143"/>
      <c r="D57" s="145" t="s">
        <v>40</v>
      </c>
      <c r="E57" s="95">
        <v>300000.0</v>
      </c>
      <c r="F57" s="156" t="s">
        <v>75</v>
      </c>
      <c r="G57" s="140"/>
      <c r="H57" s="141"/>
      <c r="I57" s="96" t="s">
        <v>15</v>
      </c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5"/>
    </row>
    <row r="58">
      <c r="A58" s="143"/>
      <c r="B58" s="143"/>
      <c r="C58" s="143"/>
      <c r="D58" s="145" t="s">
        <v>41</v>
      </c>
      <c r="E58" s="95">
        <v>7000000.0</v>
      </c>
      <c r="F58" s="156" t="s">
        <v>199</v>
      </c>
      <c r="G58" s="140"/>
      <c r="H58" s="141"/>
      <c r="I58" s="96">
        <v>1.30325E7</v>
      </c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5"/>
    </row>
    <row r="59">
      <c r="A59" s="143"/>
      <c r="B59" s="143"/>
      <c r="C59" s="143"/>
      <c r="D59" s="145" t="s">
        <v>77</v>
      </c>
      <c r="E59" s="95">
        <v>7.46E7</v>
      </c>
      <c r="F59" s="156" t="s">
        <v>200</v>
      </c>
      <c r="G59" s="140"/>
      <c r="H59" s="141"/>
      <c r="I59" s="96">
        <v>7.709088E7</v>
      </c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5"/>
    </row>
    <row r="60">
      <c r="A60" s="143"/>
      <c r="B60" s="143"/>
      <c r="C60" s="143"/>
      <c r="D60" s="145" t="s">
        <v>43</v>
      </c>
      <c r="E60" s="95">
        <v>3.3E7</v>
      </c>
      <c r="F60" s="153" t="s">
        <v>79</v>
      </c>
      <c r="G60" s="140"/>
      <c r="H60" s="141"/>
      <c r="I60" s="96">
        <v>1987700.0</v>
      </c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5"/>
    </row>
    <row r="61">
      <c r="A61" s="143"/>
      <c r="B61" s="143"/>
      <c r="C61" s="143"/>
      <c r="D61" s="145" t="s">
        <v>44</v>
      </c>
      <c r="E61" s="91">
        <v>500000.0</v>
      </c>
      <c r="F61" s="153" t="s">
        <v>80</v>
      </c>
      <c r="G61" s="140"/>
      <c r="H61" s="141"/>
      <c r="I61" s="47" t="s">
        <v>15</v>
      </c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5"/>
    </row>
    <row r="62">
      <c r="A62" s="143"/>
      <c r="B62" s="147"/>
      <c r="C62" s="139" t="s">
        <v>73</v>
      </c>
      <c r="D62" s="141"/>
      <c r="E62" s="154">
        <f>SUM(E56:E61)</f>
        <v>116900000</v>
      </c>
      <c r="F62" s="155"/>
      <c r="G62" s="140"/>
      <c r="H62" s="141"/>
      <c r="I62" s="157">
        <f>SUM(I56:I61)</f>
        <v>93396080</v>
      </c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5"/>
    </row>
    <row r="63">
      <c r="A63" s="143"/>
      <c r="B63" s="139" t="s">
        <v>81</v>
      </c>
      <c r="C63" s="140"/>
      <c r="D63" s="141"/>
      <c r="E63" s="154">
        <f>SUM(E55,E62)</f>
        <v>313900000</v>
      </c>
      <c r="F63" s="158"/>
      <c r="G63" s="140"/>
      <c r="H63" s="141"/>
      <c r="I63" s="157">
        <f>SUM(I55,I62)</f>
        <v>283856317</v>
      </c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5"/>
    </row>
    <row r="64">
      <c r="A64" s="143"/>
      <c r="B64" s="144" t="s">
        <v>82</v>
      </c>
      <c r="C64" s="144" t="s">
        <v>46</v>
      </c>
      <c r="D64" s="145" t="s">
        <v>45</v>
      </c>
      <c r="E64" s="91"/>
      <c r="F64" s="159" t="s">
        <v>201</v>
      </c>
      <c r="G64" s="140"/>
      <c r="H64" s="141"/>
      <c r="I64" s="108" t="s">
        <v>15</v>
      </c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5"/>
    </row>
    <row r="65">
      <c r="A65" s="143"/>
      <c r="B65" s="143"/>
      <c r="C65" s="143"/>
      <c r="D65" s="145" t="s">
        <v>48</v>
      </c>
      <c r="E65" s="95">
        <v>1000000.0</v>
      </c>
      <c r="F65" s="153" t="s">
        <v>84</v>
      </c>
      <c r="G65" s="140"/>
      <c r="H65" s="141"/>
      <c r="I65" s="47">
        <v>394652.0</v>
      </c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5"/>
    </row>
    <row r="66">
      <c r="A66" s="143"/>
      <c r="B66" s="143"/>
      <c r="C66" s="143"/>
      <c r="D66" s="145" t="s">
        <v>50</v>
      </c>
      <c r="E66" s="95" t="s">
        <v>15</v>
      </c>
      <c r="F66" s="160"/>
      <c r="G66" s="140"/>
      <c r="H66" s="141"/>
      <c r="I66" s="117">
        <v>1.8E7</v>
      </c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5"/>
    </row>
    <row r="67">
      <c r="A67" s="143"/>
      <c r="B67" s="143"/>
      <c r="C67" s="143"/>
      <c r="D67" s="145" t="s">
        <v>52</v>
      </c>
      <c r="E67" s="95">
        <v>200000.0</v>
      </c>
      <c r="F67" s="159" t="s">
        <v>85</v>
      </c>
      <c r="G67" s="140"/>
      <c r="H67" s="141"/>
      <c r="I67" s="120">
        <v>190000.0</v>
      </c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5"/>
    </row>
    <row r="68">
      <c r="A68" s="143"/>
      <c r="B68" s="147"/>
      <c r="C68" s="139" t="s">
        <v>73</v>
      </c>
      <c r="D68" s="141"/>
      <c r="E68" s="154">
        <f>SUM(E64:E67)</f>
        <v>1200000</v>
      </c>
      <c r="F68" s="155"/>
      <c r="G68" s="140"/>
      <c r="H68" s="141"/>
      <c r="I68" s="157">
        <f>SUM(I64:I67)</f>
        <v>18584652</v>
      </c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5"/>
    </row>
    <row r="69">
      <c r="A69" s="143"/>
      <c r="B69" s="139" t="s">
        <v>86</v>
      </c>
      <c r="C69" s="140"/>
      <c r="D69" s="141"/>
      <c r="E69" s="161">
        <f>SUM(E68)</f>
        <v>1200000</v>
      </c>
      <c r="F69" s="162"/>
      <c r="G69" s="140"/>
      <c r="H69" s="141"/>
      <c r="I69" s="157">
        <f>SUM(I68)</f>
        <v>18584652</v>
      </c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5"/>
    </row>
    <row r="70">
      <c r="A70" s="139" t="s">
        <v>54</v>
      </c>
      <c r="B70" s="140"/>
      <c r="C70" s="140"/>
      <c r="D70" s="141"/>
      <c r="E70" s="161">
        <f>SUM(E51,E63,E69)</f>
        <v>351423934</v>
      </c>
      <c r="F70" s="163" t="s">
        <v>87</v>
      </c>
      <c r="G70" s="164">
        <f>E70-E51</f>
        <v>315100000</v>
      </c>
      <c r="H70" s="165" t="s">
        <v>88</v>
      </c>
      <c r="I70" s="157">
        <f>SUM(I51,I63,I69)</f>
        <v>323191780</v>
      </c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5"/>
    </row>
    <row r="71">
      <c r="A71" s="2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1" t="s">
        <v>90</v>
      </c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167" t="s">
        <v>202</v>
      </c>
      <c r="B74" s="167"/>
      <c r="C74" s="167"/>
      <c r="D74" s="167"/>
      <c r="E74" s="167"/>
      <c r="F74" s="167"/>
      <c r="G74" s="167"/>
      <c r="H74" s="167"/>
      <c r="I74" s="167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</row>
    <row r="75">
      <c r="A75" s="168"/>
      <c r="B75" s="168"/>
      <c r="C75" s="168"/>
      <c r="D75" s="169"/>
      <c r="E75" s="169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</row>
    <row r="76">
      <c r="A76" s="167" t="s">
        <v>203</v>
      </c>
      <c r="B76" s="167"/>
      <c r="C76" s="167"/>
      <c r="D76" s="167"/>
      <c r="E76" s="167"/>
      <c r="F76" s="167"/>
      <c r="G76" s="167"/>
      <c r="H76" s="167"/>
      <c r="I76" s="167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</row>
    <row r="77">
      <c r="A77" s="170"/>
      <c r="B77" s="170"/>
      <c r="C77" s="170"/>
      <c r="D77" s="171"/>
      <c r="E77" s="171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</row>
    <row r="78">
      <c r="A78" s="167" t="s">
        <v>93</v>
      </c>
      <c r="B78" s="170"/>
      <c r="C78" s="170"/>
      <c r="D78" s="171"/>
      <c r="E78" s="171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</row>
    <row r="79">
      <c r="A79" s="170"/>
      <c r="B79" s="170"/>
      <c r="C79" s="170"/>
      <c r="D79" s="171"/>
      <c r="E79" s="171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</row>
    <row r="80">
      <c r="A80" s="167" t="s">
        <v>94</v>
      </c>
      <c r="B80" s="168"/>
      <c r="C80" s="168"/>
      <c r="D80" s="169"/>
      <c r="E80" s="169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</row>
    <row r="81">
      <c r="A81" s="2"/>
      <c r="B81" s="2"/>
      <c r="C81" s="2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172"/>
      <c r="B82" s="2"/>
      <c r="C82" s="2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7" t="s">
        <v>95</v>
      </c>
      <c r="B83" s="2"/>
      <c r="C83" s="2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172"/>
      <c r="B84" s="2"/>
      <c r="C84" s="2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167" t="s">
        <v>96</v>
      </c>
      <c r="B85" s="170"/>
      <c r="C85" s="170"/>
      <c r="D85" s="171"/>
      <c r="E85" s="171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</row>
    <row r="86">
      <c r="A86" s="167" t="s">
        <v>204</v>
      </c>
      <c r="B86" s="170"/>
      <c r="C86" s="170"/>
      <c r="D86" s="171"/>
      <c r="E86" s="171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</row>
    <row r="87">
      <c r="A87" s="168"/>
      <c r="B87" s="170"/>
      <c r="C87" s="170"/>
      <c r="D87" s="171"/>
      <c r="E87" s="171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</row>
    <row r="88">
      <c r="A88" s="167" t="s">
        <v>205</v>
      </c>
      <c r="B88" s="170"/>
      <c r="C88" s="170"/>
      <c r="D88" s="171"/>
      <c r="E88" s="171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</row>
    <row r="89">
      <c r="A89" s="168"/>
      <c r="B89" s="170"/>
      <c r="C89" s="170"/>
      <c r="D89" s="171"/>
      <c r="E89" s="171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</row>
    <row r="90">
      <c r="A90" s="168"/>
      <c r="B90" s="170"/>
      <c r="C90" s="170"/>
      <c r="D90" s="171"/>
      <c r="E90" s="171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</row>
    <row r="91">
      <c r="A91" s="167" t="s">
        <v>99</v>
      </c>
      <c r="B91" s="170"/>
      <c r="C91" s="170"/>
      <c r="D91" s="171"/>
      <c r="E91" s="171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</row>
    <row r="92">
      <c r="A92" s="167" t="s">
        <v>206</v>
      </c>
      <c r="B92" s="170"/>
      <c r="C92" s="170"/>
      <c r="D92" s="171"/>
      <c r="E92" s="171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</row>
    <row r="93">
      <c r="A93" s="168"/>
      <c r="B93" s="170"/>
      <c r="C93" s="170"/>
      <c r="D93" s="171"/>
      <c r="E93" s="171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</row>
    <row r="94">
      <c r="A94" s="167" t="s">
        <v>207</v>
      </c>
      <c r="B94" s="170"/>
      <c r="C94" s="170"/>
      <c r="D94" s="171"/>
      <c r="E94" s="171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</row>
    <row r="95">
      <c r="A95" s="168"/>
      <c r="B95" s="170"/>
      <c r="C95" s="170"/>
      <c r="D95" s="171"/>
      <c r="E95" s="171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</row>
    <row r="96">
      <c r="A96" s="168"/>
      <c r="B96" s="170"/>
      <c r="C96" s="170"/>
      <c r="D96" s="171"/>
      <c r="E96" s="171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</row>
    <row r="97">
      <c r="A97" s="167" t="s">
        <v>102</v>
      </c>
      <c r="B97" s="170"/>
      <c r="C97" s="170"/>
      <c r="D97" s="171"/>
      <c r="E97" s="171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</row>
    <row r="98">
      <c r="A98" s="167" t="s">
        <v>208</v>
      </c>
      <c r="B98" s="170"/>
      <c r="C98" s="170"/>
      <c r="D98" s="171"/>
      <c r="E98" s="171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</row>
    <row r="99">
      <c r="A99" s="168"/>
      <c r="B99" s="170"/>
      <c r="C99" s="170"/>
      <c r="D99" s="171"/>
      <c r="E99" s="171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</row>
    <row r="100">
      <c r="A100" s="167" t="s">
        <v>209</v>
      </c>
      <c r="B100" s="170"/>
      <c r="C100" s="170"/>
      <c r="D100" s="171"/>
      <c r="E100" s="171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</row>
    <row r="101">
      <c r="A101" s="168"/>
      <c r="B101" s="170"/>
      <c r="C101" s="170"/>
      <c r="D101" s="171"/>
      <c r="E101" s="171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</row>
    <row r="102">
      <c r="A102" s="167" t="s">
        <v>104</v>
      </c>
      <c r="B102" s="170"/>
      <c r="C102" s="170"/>
      <c r="D102" s="171"/>
      <c r="E102" s="171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</row>
    <row r="103">
      <c r="A103" s="168"/>
      <c r="B103" s="170"/>
      <c r="C103" s="170"/>
      <c r="D103" s="171"/>
      <c r="E103" s="171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</row>
    <row r="104">
      <c r="A104" s="167" t="s">
        <v>105</v>
      </c>
      <c r="B104" s="170"/>
      <c r="C104" s="170"/>
      <c r="D104" s="171"/>
      <c r="E104" s="171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</row>
    <row r="105">
      <c r="A105" s="167" t="s">
        <v>106</v>
      </c>
      <c r="B105" s="170"/>
      <c r="C105" s="170"/>
      <c r="D105" s="171"/>
      <c r="E105" s="171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</row>
    <row r="106">
      <c r="A106" s="173"/>
      <c r="B106" s="173"/>
      <c r="C106" s="173"/>
      <c r="D106" s="174"/>
      <c r="E106" s="174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</row>
    <row r="107">
      <c r="A107" s="2"/>
      <c r="B107" s="2"/>
      <c r="C107" s="2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1" t="s">
        <v>210</v>
      </c>
      <c r="B108" s="2"/>
      <c r="C108" s="2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175"/>
      <c r="B109" s="2"/>
      <c r="C109" s="2"/>
      <c r="D109" s="3"/>
      <c r="E109" s="3"/>
      <c r="F109" s="2"/>
      <c r="G109" s="2"/>
      <c r="H109" s="135"/>
      <c r="I109" s="135" t="s">
        <v>108</v>
      </c>
      <c r="J109" s="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176" t="s">
        <v>109</v>
      </c>
      <c r="B110" s="176" t="s">
        <v>7</v>
      </c>
      <c r="C110" s="176" t="s">
        <v>57</v>
      </c>
      <c r="D110" s="176" t="s">
        <v>9</v>
      </c>
      <c r="E110" s="176" t="s">
        <v>211</v>
      </c>
      <c r="F110" s="177" t="s">
        <v>59</v>
      </c>
      <c r="G110" s="178"/>
      <c r="H110" s="179"/>
      <c r="I110" s="176" t="s">
        <v>212</v>
      </c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5"/>
    </row>
    <row r="111">
      <c r="A111" s="180"/>
      <c r="B111" s="181" t="s">
        <v>39</v>
      </c>
      <c r="C111" s="181" t="s">
        <v>38</v>
      </c>
      <c r="D111" s="182" t="s">
        <v>111</v>
      </c>
      <c r="E111" s="183">
        <v>2000000.0</v>
      </c>
      <c r="F111" s="184" t="s">
        <v>213</v>
      </c>
      <c r="G111" s="140"/>
      <c r="H111" s="141"/>
      <c r="I111" s="185">
        <v>700000.0</v>
      </c>
      <c r="J111" s="142"/>
      <c r="K111" s="142"/>
      <c r="L111" s="142"/>
      <c r="M111" s="142"/>
      <c r="N111" s="5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5"/>
    </row>
    <row r="112">
      <c r="A112" s="180"/>
      <c r="B112" s="180"/>
      <c r="C112" s="180"/>
      <c r="D112" s="182" t="s">
        <v>113</v>
      </c>
      <c r="E112" s="183">
        <v>700000.0</v>
      </c>
      <c r="F112" s="184" t="s">
        <v>214</v>
      </c>
      <c r="G112" s="140"/>
      <c r="H112" s="141"/>
      <c r="I112" s="185">
        <v>754264.0</v>
      </c>
      <c r="J112" s="142"/>
      <c r="K112" s="142"/>
      <c r="L112" s="142"/>
      <c r="M112" s="142"/>
      <c r="N112" s="5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5"/>
    </row>
    <row r="113">
      <c r="A113" s="180"/>
      <c r="B113" s="180"/>
      <c r="C113" s="180"/>
      <c r="D113" s="182" t="s">
        <v>72</v>
      </c>
      <c r="E113" s="183">
        <v>5600000.0</v>
      </c>
      <c r="F113" s="184" t="s">
        <v>72</v>
      </c>
      <c r="G113" s="140"/>
      <c r="H113" s="141"/>
      <c r="I113" s="185">
        <v>4236570.0</v>
      </c>
      <c r="J113" s="142"/>
      <c r="K113" s="142"/>
      <c r="L113" s="142"/>
      <c r="M113" s="142"/>
      <c r="N113" s="5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5"/>
    </row>
    <row r="114">
      <c r="A114" s="180"/>
      <c r="B114" s="180"/>
      <c r="C114" s="186" t="s">
        <v>16</v>
      </c>
      <c r="D114" s="141"/>
      <c r="E114" s="187">
        <f>SUM(E111:E113)</f>
        <v>8300000</v>
      </c>
      <c r="F114" s="188"/>
      <c r="G114" s="140"/>
      <c r="H114" s="141"/>
      <c r="I114" s="189">
        <f>SUM(I111:I113)</f>
        <v>5690834</v>
      </c>
      <c r="J114" s="142"/>
      <c r="K114" s="142"/>
      <c r="L114" s="142"/>
      <c r="M114" s="142"/>
      <c r="N114" s="5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5"/>
    </row>
    <row r="115">
      <c r="A115" s="180"/>
      <c r="B115" s="180"/>
      <c r="C115" s="181" t="s">
        <v>40</v>
      </c>
      <c r="D115" s="182" t="s">
        <v>115</v>
      </c>
      <c r="E115" s="183">
        <v>3000000.0</v>
      </c>
      <c r="F115" s="184" t="s">
        <v>116</v>
      </c>
      <c r="G115" s="140"/>
      <c r="H115" s="141"/>
      <c r="I115" s="185">
        <v>2866990.0</v>
      </c>
      <c r="J115" s="142"/>
      <c r="K115" s="142"/>
      <c r="L115" s="142"/>
      <c r="M115" s="142"/>
      <c r="N115" s="5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5"/>
    </row>
    <row r="116">
      <c r="A116" s="180"/>
      <c r="B116" s="180"/>
      <c r="C116" s="180"/>
      <c r="D116" s="182" t="s">
        <v>117</v>
      </c>
      <c r="E116" s="183">
        <v>7000000.0</v>
      </c>
      <c r="F116" s="184" t="s">
        <v>118</v>
      </c>
      <c r="G116" s="140"/>
      <c r="H116" s="141"/>
      <c r="I116" s="185">
        <v>7107350.0</v>
      </c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5"/>
    </row>
    <row r="117">
      <c r="A117" s="180"/>
      <c r="B117" s="180"/>
      <c r="C117" s="186" t="s">
        <v>73</v>
      </c>
      <c r="D117" s="141"/>
      <c r="E117" s="187">
        <f>SUM(E115:E116)</f>
        <v>10000000</v>
      </c>
      <c r="F117" s="190"/>
      <c r="G117" s="140"/>
      <c r="H117" s="141"/>
      <c r="I117" s="189">
        <f>SUM(I115:I116)</f>
        <v>9974340</v>
      </c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5"/>
    </row>
    <row r="118">
      <c r="A118" s="180"/>
      <c r="B118" s="180"/>
      <c r="C118" s="181" t="s">
        <v>41</v>
      </c>
      <c r="D118" s="182" t="s">
        <v>119</v>
      </c>
      <c r="E118" s="239">
        <v>1.0784821E7</v>
      </c>
      <c r="F118" s="240" t="s">
        <v>120</v>
      </c>
      <c r="G118" s="140"/>
      <c r="H118" s="141"/>
      <c r="I118" s="185">
        <v>4978686.0</v>
      </c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5"/>
    </row>
    <row r="119">
      <c r="A119" s="180"/>
      <c r="B119" s="180"/>
      <c r="C119" s="180"/>
      <c r="D119" s="182" t="s">
        <v>121</v>
      </c>
      <c r="E119" s="183">
        <v>500000.0</v>
      </c>
      <c r="F119" s="184" t="s">
        <v>122</v>
      </c>
      <c r="G119" s="140"/>
      <c r="H119" s="141"/>
      <c r="I119" s="192">
        <v>1793309.0</v>
      </c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5"/>
    </row>
    <row r="120">
      <c r="A120" s="180"/>
      <c r="B120" s="180"/>
      <c r="C120" s="180"/>
      <c r="D120" s="193" t="s">
        <v>123</v>
      </c>
      <c r="E120" s="194">
        <v>2000000.0</v>
      </c>
      <c r="F120" s="241"/>
      <c r="G120" s="140"/>
      <c r="H120" s="141"/>
      <c r="I120" s="185" t="s">
        <v>15</v>
      </c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5"/>
    </row>
    <row r="121">
      <c r="A121" s="180"/>
      <c r="B121" s="180"/>
      <c r="C121" s="186" t="s">
        <v>73</v>
      </c>
      <c r="D121" s="141"/>
      <c r="E121" s="187">
        <f>SUM(E118:E120)</f>
        <v>13284821</v>
      </c>
      <c r="F121" s="188"/>
      <c r="G121" s="140"/>
      <c r="H121" s="141"/>
      <c r="I121" s="189">
        <f>SUM(I118:I120)</f>
        <v>6771995</v>
      </c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5"/>
    </row>
    <row r="122">
      <c r="A122" s="180"/>
      <c r="B122" s="180"/>
      <c r="C122" s="181" t="s">
        <v>42</v>
      </c>
      <c r="D122" s="182" t="s">
        <v>125</v>
      </c>
      <c r="E122" s="183">
        <v>9200000.0</v>
      </c>
      <c r="F122" s="184" t="s">
        <v>215</v>
      </c>
      <c r="G122" s="140"/>
      <c r="H122" s="141"/>
      <c r="I122" s="185">
        <v>1.5516284E7</v>
      </c>
      <c r="J122" s="196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5"/>
    </row>
    <row r="123">
      <c r="A123" s="180"/>
      <c r="B123" s="180"/>
      <c r="C123" s="180"/>
      <c r="D123" s="182" t="s">
        <v>127</v>
      </c>
      <c r="E123" s="197">
        <v>2000000.0</v>
      </c>
      <c r="F123" s="184" t="s">
        <v>128</v>
      </c>
      <c r="G123" s="140"/>
      <c r="H123" s="141"/>
      <c r="I123" s="185">
        <v>2399070.0</v>
      </c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5"/>
    </row>
    <row r="124">
      <c r="A124" s="180"/>
      <c r="B124" s="180"/>
      <c r="C124" s="180"/>
      <c r="D124" s="182" t="s">
        <v>129</v>
      </c>
      <c r="E124" s="183">
        <v>500000.0</v>
      </c>
      <c r="F124" s="184" t="s">
        <v>130</v>
      </c>
      <c r="G124" s="140"/>
      <c r="H124" s="141"/>
      <c r="I124" s="185">
        <v>171300.0</v>
      </c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5"/>
    </row>
    <row r="125">
      <c r="A125" s="180"/>
      <c r="B125" s="180"/>
      <c r="C125" s="186" t="s">
        <v>73</v>
      </c>
      <c r="D125" s="141"/>
      <c r="E125" s="187">
        <f>SUM(E122:E124)</f>
        <v>11700000</v>
      </c>
      <c r="F125" s="188"/>
      <c r="G125" s="140"/>
      <c r="H125" s="141"/>
      <c r="I125" s="189">
        <f>SUM(I122:I124)</f>
        <v>18086654</v>
      </c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5"/>
    </row>
    <row r="126">
      <c r="A126" s="180"/>
      <c r="B126" s="180"/>
      <c r="C126" s="181" t="s">
        <v>131</v>
      </c>
      <c r="D126" s="182" t="s">
        <v>132</v>
      </c>
      <c r="E126" s="183">
        <v>1000000.0</v>
      </c>
      <c r="F126" s="184" t="s">
        <v>133</v>
      </c>
      <c r="G126" s="140"/>
      <c r="H126" s="141"/>
      <c r="I126" s="185">
        <v>994150.0</v>
      </c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5"/>
    </row>
    <row r="127">
      <c r="A127" s="180"/>
      <c r="B127" s="180"/>
      <c r="C127" s="180"/>
      <c r="D127" s="182" t="s">
        <v>134</v>
      </c>
      <c r="E127" s="183">
        <v>6800000.0</v>
      </c>
      <c r="F127" s="184" t="s">
        <v>216</v>
      </c>
      <c r="G127" s="140"/>
      <c r="H127" s="141"/>
      <c r="I127" s="185">
        <v>1.02467E7</v>
      </c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5"/>
    </row>
    <row r="128">
      <c r="A128" s="180"/>
      <c r="B128" s="180"/>
      <c r="C128" s="186" t="s">
        <v>73</v>
      </c>
      <c r="D128" s="141"/>
      <c r="E128" s="187">
        <f>E126+E127</f>
        <v>7800000</v>
      </c>
      <c r="F128" s="188"/>
      <c r="G128" s="140"/>
      <c r="H128" s="141"/>
      <c r="I128" s="189">
        <f>SUM(I126:I127)</f>
        <v>11240850</v>
      </c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5"/>
    </row>
    <row r="129">
      <c r="A129" s="180"/>
      <c r="B129" s="180"/>
      <c r="C129" s="181" t="s">
        <v>44</v>
      </c>
      <c r="D129" s="182" t="s">
        <v>136</v>
      </c>
      <c r="E129" s="239">
        <v>500000.0</v>
      </c>
      <c r="F129" s="240" t="s">
        <v>137</v>
      </c>
      <c r="G129" s="140"/>
      <c r="H129" s="141"/>
      <c r="I129" s="185">
        <v>239100.0</v>
      </c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5"/>
    </row>
    <row r="130">
      <c r="A130" s="180"/>
      <c r="B130" s="180"/>
      <c r="C130" s="186" t="s">
        <v>73</v>
      </c>
      <c r="D130" s="141"/>
      <c r="E130" s="187">
        <f>E129</f>
        <v>500000</v>
      </c>
      <c r="F130" s="188"/>
      <c r="G130" s="140"/>
      <c r="H130" s="141"/>
      <c r="I130" s="189">
        <f>SUM(I129)</f>
        <v>239100</v>
      </c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5"/>
    </row>
    <row r="131">
      <c r="A131" s="180"/>
      <c r="B131" s="186" t="s">
        <v>138</v>
      </c>
      <c r="C131" s="140"/>
      <c r="D131" s="141"/>
      <c r="E131" s="187">
        <f>SUM(E114,E117,E121,E125,E128,E130)</f>
        <v>51584821</v>
      </c>
      <c r="F131" s="188"/>
      <c r="G131" s="140"/>
      <c r="H131" s="141"/>
      <c r="I131" s="198">
        <f>SUM(I114,I117,I121,I125,I128,I130)</f>
        <v>52003773</v>
      </c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5"/>
    </row>
    <row r="132">
      <c r="A132" s="180"/>
      <c r="B132" s="181" t="s">
        <v>18</v>
      </c>
      <c r="C132" s="181" t="s">
        <v>139</v>
      </c>
      <c r="D132" s="182" t="s">
        <v>19</v>
      </c>
      <c r="E132" s="197">
        <v>2000000.0</v>
      </c>
      <c r="F132" s="184" t="s">
        <v>140</v>
      </c>
      <c r="G132" s="140"/>
      <c r="H132" s="141"/>
      <c r="I132" s="201">
        <v>2074880.0</v>
      </c>
      <c r="J132" s="5"/>
      <c r="K132" s="5"/>
      <c r="L132" s="5"/>
      <c r="M132" s="5"/>
      <c r="N132" s="5"/>
      <c r="O132" s="5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5"/>
    </row>
    <row r="133">
      <c r="A133" s="180"/>
      <c r="B133" s="180"/>
      <c r="C133" s="180"/>
      <c r="D133" s="182" t="s">
        <v>21</v>
      </c>
      <c r="E133" s="197">
        <v>500000.0</v>
      </c>
      <c r="F133" s="200" t="s">
        <v>141</v>
      </c>
      <c r="G133" s="140"/>
      <c r="H133" s="141"/>
      <c r="I133" s="201">
        <v>531400.0</v>
      </c>
      <c r="J133" s="5"/>
      <c r="K133" s="5"/>
      <c r="L133" s="5"/>
      <c r="M133" s="5"/>
      <c r="N133" s="5"/>
      <c r="O133" s="5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5"/>
    </row>
    <row r="134">
      <c r="A134" s="180"/>
      <c r="B134" s="180"/>
      <c r="C134" s="180"/>
      <c r="D134" s="182" t="s">
        <v>23</v>
      </c>
      <c r="E134" s="197">
        <v>500000.0</v>
      </c>
      <c r="F134" s="184" t="s">
        <v>142</v>
      </c>
      <c r="G134" s="140"/>
      <c r="H134" s="141"/>
      <c r="I134" s="201">
        <v>3163200.0</v>
      </c>
      <c r="J134" s="5"/>
      <c r="K134" s="5"/>
      <c r="L134" s="5"/>
      <c r="M134" s="5"/>
      <c r="N134" s="5"/>
      <c r="O134" s="5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5"/>
    </row>
    <row r="135">
      <c r="A135" s="180"/>
      <c r="B135" s="180"/>
      <c r="C135" s="180"/>
      <c r="D135" s="182" t="s">
        <v>24</v>
      </c>
      <c r="E135" s="197">
        <v>1000000.0</v>
      </c>
      <c r="F135" s="184" t="s">
        <v>217</v>
      </c>
      <c r="G135" s="140"/>
      <c r="H135" s="141"/>
      <c r="I135" s="201">
        <v>937210.0</v>
      </c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5"/>
    </row>
    <row r="136">
      <c r="A136" s="180"/>
      <c r="B136" s="180"/>
      <c r="C136" s="180"/>
      <c r="D136" s="182" t="s">
        <v>25</v>
      </c>
      <c r="E136" s="197">
        <v>2300000.0</v>
      </c>
      <c r="F136" s="184" t="s">
        <v>145</v>
      </c>
      <c r="G136" s="140"/>
      <c r="H136" s="141"/>
      <c r="I136" s="201">
        <v>2222840.0</v>
      </c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5"/>
    </row>
    <row r="137">
      <c r="A137" s="180"/>
      <c r="B137" s="180"/>
      <c r="C137" s="180"/>
      <c r="D137" s="182" t="s">
        <v>26</v>
      </c>
      <c r="E137" s="197">
        <v>500000.0</v>
      </c>
      <c r="F137" s="184" t="s">
        <v>146</v>
      </c>
      <c r="G137" s="140"/>
      <c r="H137" s="141"/>
      <c r="I137" s="201">
        <v>519450.0</v>
      </c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5"/>
    </row>
    <row r="138">
      <c r="A138" s="180"/>
      <c r="B138" s="180"/>
      <c r="C138" s="180"/>
      <c r="D138" s="182" t="s">
        <v>27</v>
      </c>
      <c r="E138" s="197">
        <v>350000.0</v>
      </c>
      <c r="F138" s="184" t="s">
        <v>147</v>
      </c>
      <c r="G138" s="140"/>
      <c r="H138" s="141"/>
      <c r="I138" s="201">
        <v>358500.0</v>
      </c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5"/>
    </row>
    <row r="139">
      <c r="A139" s="180"/>
      <c r="B139" s="180"/>
      <c r="C139" s="180"/>
      <c r="D139" s="182" t="s">
        <v>28</v>
      </c>
      <c r="E139" s="197">
        <v>8000000.0</v>
      </c>
      <c r="F139" s="184" t="s">
        <v>148</v>
      </c>
      <c r="G139" s="140"/>
      <c r="H139" s="141"/>
      <c r="I139" s="201">
        <v>8131742.0</v>
      </c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5"/>
    </row>
    <row r="140">
      <c r="A140" s="180"/>
      <c r="B140" s="180"/>
      <c r="C140" s="180"/>
      <c r="D140" s="182" t="s">
        <v>29</v>
      </c>
      <c r="E140" s="197">
        <v>400000.0</v>
      </c>
      <c r="F140" s="184" t="s">
        <v>149</v>
      </c>
      <c r="G140" s="140"/>
      <c r="H140" s="141"/>
      <c r="I140" s="201">
        <v>359470.0</v>
      </c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5"/>
    </row>
    <row r="141">
      <c r="A141" s="180"/>
      <c r="B141" s="180"/>
      <c r="C141" s="180"/>
      <c r="D141" s="182" t="s">
        <v>30</v>
      </c>
      <c r="E141" s="197">
        <v>1.1E7</v>
      </c>
      <c r="F141" s="184" t="s">
        <v>150</v>
      </c>
      <c r="G141" s="140"/>
      <c r="H141" s="141"/>
      <c r="I141" s="201">
        <v>1.07508E7</v>
      </c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5"/>
    </row>
    <row r="142">
      <c r="A142" s="180"/>
      <c r="B142" s="180"/>
      <c r="C142" s="180"/>
      <c r="D142" s="182" t="s">
        <v>31</v>
      </c>
      <c r="E142" s="202" t="s">
        <v>15</v>
      </c>
      <c r="F142" s="184"/>
      <c r="G142" s="140"/>
      <c r="H142" s="141"/>
      <c r="I142" s="201" t="s">
        <v>15</v>
      </c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5"/>
    </row>
    <row r="143">
      <c r="A143" s="180"/>
      <c r="B143" s="180"/>
      <c r="C143" s="208"/>
      <c r="D143" s="182" t="s">
        <v>218</v>
      </c>
      <c r="E143" s="202" t="s">
        <v>15</v>
      </c>
      <c r="F143" s="184" t="s">
        <v>219</v>
      </c>
      <c r="G143" s="140"/>
      <c r="H143" s="141"/>
      <c r="I143" s="201">
        <v>4620000.0</v>
      </c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5"/>
    </row>
    <row r="144">
      <c r="A144" s="180"/>
      <c r="B144" s="180"/>
      <c r="C144" s="186" t="s">
        <v>73</v>
      </c>
      <c r="D144" s="141"/>
      <c r="E144" s="187">
        <f>SUM(E132:E143)</f>
        <v>26550000</v>
      </c>
      <c r="F144" s="188"/>
      <c r="G144" s="140"/>
      <c r="H144" s="141"/>
      <c r="I144" s="198">
        <f>SUM(I132:I143)</f>
        <v>33669492</v>
      </c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5"/>
    </row>
    <row r="145" ht="15.75" customHeight="1">
      <c r="A145" s="180"/>
      <c r="B145" s="180"/>
      <c r="C145" s="181" t="s">
        <v>151</v>
      </c>
      <c r="D145" s="182" t="s">
        <v>32</v>
      </c>
      <c r="E145" s="183">
        <v>1.5624E8</v>
      </c>
      <c r="F145" s="184" t="s">
        <v>152</v>
      </c>
      <c r="G145" s="140"/>
      <c r="H145" s="141"/>
      <c r="I145" s="242">
        <v>1.402624E8</v>
      </c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5"/>
    </row>
    <row r="146">
      <c r="A146" s="180"/>
      <c r="B146" s="180"/>
      <c r="C146" s="180" t="s">
        <v>36</v>
      </c>
      <c r="D146" s="182" t="s">
        <v>153</v>
      </c>
      <c r="E146" s="183">
        <v>1.55E7</v>
      </c>
      <c r="F146" s="184" t="s">
        <v>33</v>
      </c>
      <c r="G146" s="140"/>
      <c r="H146" s="141"/>
      <c r="I146" s="242">
        <v>1.24E7</v>
      </c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5"/>
    </row>
    <row r="147">
      <c r="A147" s="180"/>
      <c r="B147" s="204"/>
      <c r="C147" s="180"/>
      <c r="D147" s="205" t="s">
        <v>34</v>
      </c>
      <c r="E147" s="202" t="s">
        <v>15</v>
      </c>
      <c r="F147" s="184"/>
      <c r="G147" s="140"/>
      <c r="H147" s="141"/>
      <c r="I147" s="243">
        <v>1.9364029E7</v>
      </c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5"/>
    </row>
    <row r="148">
      <c r="A148" s="180"/>
      <c r="B148" s="180"/>
      <c r="C148" s="180"/>
      <c r="D148" s="182" t="s">
        <v>35</v>
      </c>
      <c r="E148" s="183">
        <v>1.56E7</v>
      </c>
      <c r="F148" s="184" t="s">
        <v>155</v>
      </c>
      <c r="G148" s="140"/>
      <c r="H148" s="141"/>
      <c r="I148" s="242">
        <v>1.557307E7</v>
      </c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5"/>
    </row>
    <row r="149">
      <c r="A149" s="180"/>
      <c r="B149" s="180"/>
      <c r="C149" s="180"/>
      <c r="D149" s="182" t="s">
        <v>36</v>
      </c>
      <c r="E149" s="183">
        <v>6300000.0</v>
      </c>
      <c r="F149" s="184" t="s">
        <v>156</v>
      </c>
      <c r="G149" s="140"/>
      <c r="H149" s="141"/>
      <c r="I149" s="242">
        <v>3855000.0</v>
      </c>
      <c r="J149" s="142"/>
      <c r="K149" s="5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5"/>
    </row>
    <row r="150">
      <c r="A150" s="180"/>
      <c r="B150" s="180"/>
      <c r="C150" s="208"/>
      <c r="D150" s="182" t="s">
        <v>37</v>
      </c>
      <c r="E150" s="183">
        <v>100000.0</v>
      </c>
      <c r="F150" s="184"/>
      <c r="G150" s="140"/>
      <c r="H150" s="141"/>
      <c r="I150" s="201">
        <v>20000.0</v>
      </c>
      <c r="J150" s="209"/>
      <c r="K150" s="244"/>
      <c r="L150" s="5"/>
      <c r="M150" s="210"/>
      <c r="N150" s="5"/>
      <c r="O150" s="5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5"/>
    </row>
    <row r="151">
      <c r="A151" s="180"/>
      <c r="B151" s="180"/>
      <c r="C151" s="186" t="s">
        <v>16</v>
      </c>
      <c r="D151" s="141"/>
      <c r="E151" s="187">
        <f>SUM(E145:E150)</f>
        <v>193740000</v>
      </c>
      <c r="F151" s="188"/>
      <c r="G151" s="140"/>
      <c r="H151" s="141"/>
      <c r="I151" s="198">
        <f>SUM(I145:I150)</f>
        <v>191474499</v>
      </c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5"/>
    </row>
    <row r="152">
      <c r="A152" s="180"/>
      <c r="B152" s="186" t="s">
        <v>157</v>
      </c>
      <c r="C152" s="140"/>
      <c r="D152" s="141"/>
      <c r="E152" s="187">
        <f>SUM(E144,E151)</f>
        <v>220290000</v>
      </c>
      <c r="F152" s="188"/>
      <c r="G152" s="140"/>
      <c r="H152" s="141"/>
      <c r="I152" s="198">
        <f>SUM(I144,I151)</f>
        <v>225143991</v>
      </c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5"/>
    </row>
    <row r="153">
      <c r="A153" s="180"/>
      <c r="B153" s="181" t="s">
        <v>158</v>
      </c>
      <c r="C153" s="211" t="s">
        <v>47</v>
      </c>
      <c r="D153" s="141"/>
      <c r="E153" s="183">
        <v>6000000.0</v>
      </c>
      <c r="F153" s="215"/>
      <c r="G153" s="140"/>
      <c r="H153" s="141"/>
      <c r="I153" s="212">
        <v>4000000.0</v>
      </c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5"/>
    </row>
    <row r="154">
      <c r="A154" s="180"/>
      <c r="B154" s="180"/>
      <c r="C154" s="211" t="s">
        <v>49</v>
      </c>
      <c r="D154" s="141"/>
      <c r="E154" s="183">
        <v>500000.0</v>
      </c>
      <c r="F154" s="213"/>
      <c r="G154" s="140"/>
      <c r="H154" s="141"/>
      <c r="I154" s="185">
        <v>5567110.0</v>
      </c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5"/>
    </row>
    <row r="155">
      <c r="A155" s="180"/>
      <c r="B155" s="180"/>
      <c r="C155" s="211" t="s">
        <v>51</v>
      </c>
      <c r="D155" s="141"/>
      <c r="E155" s="214" t="s">
        <v>15</v>
      </c>
      <c r="F155" s="215"/>
      <c r="G155" s="140"/>
      <c r="H155" s="141"/>
      <c r="I155" s="185">
        <v>1.0E7</v>
      </c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5"/>
    </row>
    <row r="156">
      <c r="A156" s="180"/>
      <c r="B156" s="208"/>
      <c r="C156" s="211" t="s">
        <v>220</v>
      </c>
      <c r="D156" s="141"/>
      <c r="E156" s="183" t="s">
        <v>15</v>
      </c>
      <c r="F156" s="184"/>
      <c r="G156" s="140"/>
      <c r="H156" s="141"/>
      <c r="I156" s="185">
        <v>302500.0</v>
      </c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5"/>
    </row>
    <row r="157">
      <c r="A157" s="180"/>
      <c r="B157" s="186" t="s">
        <v>160</v>
      </c>
      <c r="C157" s="140"/>
      <c r="D157" s="141"/>
      <c r="E157" s="187">
        <f>SUM(E153:E156)</f>
        <v>6500000</v>
      </c>
      <c r="F157" s="190"/>
      <c r="G157" s="140"/>
      <c r="H157" s="141"/>
      <c r="I157" s="189">
        <f>SUM(I153:I156)</f>
        <v>19869610</v>
      </c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5"/>
    </row>
    <row r="158">
      <c r="A158" s="208"/>
      <c r="B158" s="186" t="s">
        <v>161</v>
      </c>
      <c r="C158" s="140"/>
      <c r="D158" s="141"/>
      <c r="E158" s="187">
        <v>4863811.0</v>
      </c>
      <c r="F158" s="190"/>
      <c r="G158" s="140"/>
      <c r="H158" s="141"/>
      <c r="I158" s="217">
        <v>2.0750811E7</v>
      </c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5"/>
    </row>
    <row r="159">
      <c r="A159" s="186" t="s">
        <v>54</v>
      </c>
      <c r="B159" s="140"/>
      <c r="C159" s="140"/>
      <c r="D159" s="141"/>
      <c r="E159" s="187">
        <f>SUM(E131,E152,E157,E158)</f>
        <v>283238632</v>
      </c>
      <c r="F159" s="218"/>
      <c r="G159" s="140"/>
      <c r="H159" s="141"/>
      <c r="I159" s="189">
        <f>SUM(I131,I152,I157,I158)</f>
        <v>317768185</v>
      </c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5"/>
    </row>
    <row r="160">
      <c r="A160" s="175"/>
      <c r="B160" s="2"/>
      <c r="C160" s="2"/>
      <c r="D160" s="3"/>
      <c r="E160" s="16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19" t="s">
        <v>163</v>
      </c>
      <c r="B161" s="172"/>
      <c r="C161" s="2"/>
      <c r="D161" s="3"/>
      <c r="E161" s="3"/>
      <c r="F161" s="2"/>
      <c r="G161" s="2"/>
      <c r="H161" s="2"/>
      <c r="I161" s="2"/>
      <c r="J161" s="22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21"/>
      <c r="B162" s="172"/>
      <c r="C162" s="2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19" t="s">
        <v>164</v>
      </c>
      <c r="B163" s="172"/>
      <c r="C163" s="222"/>
      <c r="D163" s="223"/>
      <c r="E163" s="223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</row>
    <row r="164">
      <c r="A164" s="221"/>
      <c r="B164" s="172"/>
      <c r="C164" s="222"/>
      <c r="D164" s="223"/>
      <c r="E164" s="223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</row>
    <row r="165">
      <c r="A165" s="221"/>
      <c r="B165" s="172"/>
      <c r="C165" s="222"/>
      <c r="D165" s="223"/>
      <c r="E165" s="223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</row>
    <row r="166">
      <c r="A166" s="219" t="s">
        <v>165</v>
      </c>
      <c r="B166" s="172"/>
      <c r="C166" s="222"/>
      <c r="D166" s="223"/>
      <c r="E166" s="223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</row>
    <row r="167">
      <c r="A167" s="221"/>
      <c r="B167" s="172"/>
      <c r="C167" s="222"/>
      <c r="D167" s="223"/>
      <c r="E167" s="223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</row>
    <row r="168">
      <c r="A168" s="219" t="s">
        <v>166</v>
      </c>
      <c r="B168" s="172"/>
      <c r="C168" s="222"/>
      <c r="D168" s="223"/>
      <c r="E168" s="223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</row>
    <row r="169">
      <c r="A169" s="221"/>
      <c r="B169" s="172"/>
      <c r="C169" s="222"/>
      <c r="D169" s="223"/>
      <c r="E169" s="223"/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</row>
    <row r="170">
      <c r="A170" s="219" t="s">
        <v>221</v>
      </c>
      <c r="B170" s="172"/>
      <c r="C170" s="222"/>
      <c r="D170" s="223"/>
      <c r="E170" s="223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</row>
    <row r="171">
      <c r="A171" s="221"/>
      <c r="B171" s="172"/>
      <c r="C171" s="2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19"/>
      <c r="B172" s="172"/>
      <c r="C172" s="2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19" t="s">
        <v>168</v>
      </c>
      <c r="B173" s="172"/>
      <c r="C173" s="2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21"/>
      <c r="B174" s="172"/>
      <c r="C174" s="2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19" t="s">
        <v>222</v>
      </c>
      <c r="B175" s="172"/>
      <c r="C175" s="2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21"/>
      <c r="B176" s="172"/>
      <c r="C176" s="2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19" t="s">
        <v>223</v>
      </c>
      <c r="B177" s="172"/>
      <c r="C177" s="2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19"/>
      <c r="B178" s="172"/>
      <c r="C178" s="2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19" t="s">
        <v>224</v>
      </c>
      <c r="B179" s="172"/>
      <c r="C179" s="2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45" t="s">
        <v>225</v>
      </c>
      <c r="B180" s="172"/>
      <c r="C180" s="2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46"/>
      <c r="B181" s="172"/>
      <c r="C181" s="2"/>
      <c r="D181" s="166">
        <f>D191*12</f>
        <v>93000000</v>
      </c>
      <c r="E181" s="166">
        <f>F191*12</f>
        <v>15499800</v>
      </c>
      <c r="F181" s="2">
        <f>sum(D181:E181)</f>
        <v>108499800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21"/>
      <c r="B182" s="172"/>
      <c r="C182" s="2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19" t="s">
        <v>226</v>
      </c>
      <c r="B183" s="172"/>
      <c r="C183" s="2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24"/>
      <c r="B184" s="172"/>
      <c r="C184" s="2"/>
      <c r="D184" s="3"/>
      <c r="E184" s="3"/>
      <c r="F184" s="2"/>
      <c r="G184" s="2"/>
      <c r="H184" s="2"/>
      <c r="I184" s="2"/>
      <c r="J184" s="2"/>
      <c r="K184" s="2"/>
      <c r="L184" s="135" t="s">
        <v>174</v>
      </c>
      <c r="M184" s="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25" t="s">
        <v>175</v>
      </c>
      <c r="B185" s="225" t="s">
        <v>176</v>
      </c>
      <c r="C185" s="226" t="s">
        <v>227</v>
      </c>
      <c r="D185" s="227" t="s">
        <v>178</v>
      </c>
      <c r="E185" s="227" t="s">
        <v>179</v>
      </c>
      <c r="F185" s="226" t="s">
        <v>33</v>
      </c>
      <c r="G185" s="226" t="s">
        <v>180</v>
      </c>
      <c r="H185" s="226" t="s">
        <v>228</v>
      </c>
      <c r="I185" s="226" t="s">
        <v>181</v>
      </c>
      <c r="J185" s="226" t="s">
        <v>182</v>
      </c>
      <c r="K185" s="226" t="s">
        <v>183</v>
      </c>
      <c r="L185" s="226" t="s">
        <v>184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5"/>
    </row>
    <row r="186" ht="23.25" customHeight="1">
      <c r="A186" s="225" t="s">
        <v>185</v>
      </c>
      <c r="B186" s="247">
        <v>21.0</v>
      </c>
      <c r="C186" s="248" t="s">
        <v>186</v>
      </c>
      <c r="D186" s="249">
        <v>1550000.0</v>
      </c>
      <c r="E186" s="249">
        <v>630000.0</v>
      </c>
      <c r="F186" s="250">
        <v>258330.0</v>
      </c>
      <c r="G186" s="250">
        <v>400000.0</v>
      </c>
      <c r="H186" s="250">
        <v>150000.0</v>
      </c>
      <c r="I186" s="250">
        <v>100000.0</v>
      </c>
      <c r="J186" s="250">
        <v>150000.0</v>
      </c>
      <c r="K186" s="250">
        <v>100000.0</v>
      </c>
      <c r="L186" s="250">
        <f t="shared" ref="L186:L190" si="13">SUM(D186:K186)</f>
        <v>3338330</v>
      </c>
      <c r="M186" s="2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5"/>
    </row>
    <row r="187" ht="23.25" customHeight="1">
      <c r="A187" s="225" t="s">
        <v>187</v>
      </c>
      <c r="B187" s="247">
        <v>12.0</v>
      </c>
      <c r="C187" s="248" t="s">
        <v>229</v>
      </c>
      <c r="D187" s="249">
        <v>1550000.0</v>
      </c>
      <c r="E187" s="249">
        <v>480000.0</v>
      </c>
      <c r="F187" s="250">
        <v>258330.0</v>
      </c>
      <c r="G187" s="250">
        <v>250000.0</v>
      </c>
      <c r="H187" s="250">
        <v>150000.0</v>
      </c>
      <c r="I187" s="250">
        <v>100000.0</v>
      </c>
      <c r="J187" s="250">
        <v>150000.0</v>
      </c>
      <c r="K187" s="250">
        <v>100000.0</v>
      </c>
      <c r="L187" s="250">
        <f t="shared" si="13"/>
        <v>3038330</v>
      </c>
      <c r="M187" s="2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5"/>
    </row>
    <row r="188" ht="23.25" customHeight="1">
      <c r="A188" s="226" t="s">
        <v>189</v>
      </c>
      <c r="B188" s="248" t="s">
        <v>230</v>
      </c>
      <c r="C188" s="248" t="s">
        <v>194</v>
      </c>
      <c r="D188" s="249">
        <v>1550000.0</v>
      </c>
      <c r="E188" s="249">
        <v>300000.0</v>
      </c>
      <c r="F188" s="250">
        <v>258330.0</v>
      </c>
      <c r="G188" s="250">
        <v>150000.0</v>
      </c>
      <c r="H188" s="250">
        <v>250000.0</v>
      </c>
      <c r="I188" s="250">
        <v>100000.0</v>
      </c>
      <c r="J188" s="250">
        <v>150000.0</v>
      </c>
      <c r="K188" s="250">
        <v>100000.0</v>
      </c>
      <c r="L188" s="250">
        <f t="shared" si="13"/>
        <v>2858330</v>
      </c>
      <c r="M188" s="2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5"/>
    </row>
    <row r="189" ht="23.25" customHeight="1">
      <c r="A189" s="226" t="s">
        <v>231</v>
      </c>
      <c r="B189" s="248" t="s">
        <v>232</v>
      </c>
      <c r="C189" s="248" t="s">
        <v>194</v>
      </c>
      <c r="D189" s="249">
        <v>1550000.0</v>
      </c>
      <c r="E189" s="249">
        <v>240000.0</v>
      </c>
      <c r="F189" s="250">
        <v>258330.0</v>
      </c>
      <c r="G189" s="250">
        <v>150000.0</v>
      </c>
      <c r="H189" s="251" t="s">
        <v>15</v>
      </c>
      <c r="I189" s="250">
        <v>100000.0</v>
      </c>
      <c r="J189" s="250">
        <v>150000.0</v>
      </c>
      <c r="K189" s="250">
        <v>100000.0</v>
      </c>
      <c r="L189" s="250">
        <f t="shared" si="13"/>
        <v>2548330</v>
      </c>
      <c r="M189" s="2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5"/>
    </row>
    <row r="190" ht="23.25" customHeight="1">
      <c r="A190" s="226" t="s">
        <v>192</v>
      </c>
      <c r="B190" s="248" t="s">
        <v>233</v>
      </c>
      <c r="C190" s="248" t="s">
        <v>194</v>
      </c>
      <c r="D190" s="249">
        <v>1550000.0</v>
      </c>
      <c r="E190" s="249">
        <v>270000.0</v>
      </c>
      <c r="F190" s="250">
        <v>258330.0</v>
      </c>
      <c r="G190" s="250">
        <v>100000.0</v>
      </c>
      <c r="H190" s="251" t="s">
        <v>15</v>
      </c>
      <c r="I190" s="250">
        <v>100000.0</v>
      </c>
      <c r="J190" s="250">
        <v>150000.0</v>
      </c>
      <c r="K190" s="250">
        <v>100000.0</v>
      </c>
      <c r="L190" s="250">
        <f t="shared" si="13"/>
        <v>2528330</v>
      </c>
      <c r="M190" s="2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5"/>
    </row>
    <row r="191" ht="23.25" customHeight="1">
      <c r="A191" s="226" t="s">
        <v>16</v>
      </c>
      <c r="D191" s="252">
        <f t="shared" ref="D191:L191" si="14">SUM(D186:D190)</f>
        <v>7750000</v>
      </c>
      <c r="E191" s="252">
        <f t="shared" si="14"/>
        <v>1920000</v>
      </c>
      <c r="F191" s="253">
        <f t="shared" si="14"/>
        <v>1291650</v>
      </c>
      <c r="G191" s="253">
        <f t="shared" si="14"/>
        <v>1050000</v>
      </c>
      <c r="H191" s="253">
        <f t="shared" si="14"/>
        <v>550000</v>
      </c>
      <c r="I191" s="253">
        <f t="shared" si="14"/>
        <v>500000</v>
      </c>
      <c r="J191" s="253">
        <f t="shared" si="14"/>
        <v>750000</v>
      </c>
      <c r="K191" s="253">
        <f t="shared" si="14"/>
        <v>500000</v>
      </c>
      <c r="L191" s="253">
        <f t="shared" si="14"/>
        <v>14311650</v>
      </c>
      <c r="M191" s="2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5"/>
    </row>
    <row r="192">
      <c r="A192" s="227" t="s">
        <v>234</v>
      </c>
      <c r="D192" s="234">
        <v>1.7774E8</v>
      </c>
      <c r="H192" s="235" t="s">
        <v>235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5"/>
    </row>
    <row r="193">
      <c r="A193" s="175"/>
      <c r="B193" s="2"/>
      <c r="C193" s="2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1"/>
      <c r="B194" s="2"/>
      <c r="C194" s="2"/>
      <c r="D194" s="166"/>
      <c r="E194" s="3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3"/>
      <c r="E195" s="3"/>
      <c r="F195" s="1"/>
      <c r="G195" s="1"/>
      <c r="H195" s="2"/>
      <c r="I195" s="2"/>
      <c r="J195" s="2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166"/>
      <c r="E196" s="166"/>
      <c r="F196" s="2"/>
      <c r="G196" s="2"/>
      <c r="H196" s="2"/>
      <c r="I196" s="2"/>
      <c r="J196" s="2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166"/>
      <c r="E197" s="166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3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3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3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3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3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3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3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3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3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3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3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3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3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3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3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3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3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3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3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3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3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3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3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3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3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3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3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3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3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3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3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3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3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3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3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3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3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3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3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3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3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3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3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3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3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3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3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3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3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3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3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3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3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3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3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3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3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3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3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3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3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3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3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3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3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3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3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3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3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3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3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3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3"/>
      <c r="E997" s="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3"/>
      <c r="E998" s="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3"/>
      <c r="E999" s="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3"/>
      <c r="E1000" s="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3"/>
      <c r="E1001" s="3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3"/>
      <c r="E1002" s="3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3"/>
      <c r="E1003" s="3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3"/>
      <c r="E1004" s="3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3"/>
      <c r="E1005" s="3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3"/>
      <c r="E1006" s="3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3"/>
      <c r="E1007" s="3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3"/>
      <c r="E1008" s="3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3"/>
      <c r="E1009" s="3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2"/>
      <c r="B1010" s="2"/>
      <c r="C1010" s="2"/>
      <c r="D1010" s="3"/>
      <c r="E1010" s="3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>
      <c r="A1011" s="2"/>
      <c r="B1011" s="2"/>
      <c r="C1011" s="2"/>
      <c r="D1011" s="3"/>
      <c r="E1011" s="3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>
      <c r="A1012" s="2"/>
      <c r="B1012" s="2"/>
      <c r="C1012" s="2"/>
      <c r="D1012" s="3"/>
      <c r="E1012" s="3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>
      <c r="A1013" s="2"/>
      <c r="B1013" s="2"/>
      <c r="C1013" s="2"/>
      <c r="D1013" s="3"/>
      <c r="E1013" s="3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>
      <c r="A1014" s="2"/>
      <c r="B1014" s="2"/>
      <c r="C1014" s="2"/>
      <c r="D1014" s="3"/>
      <c r="E1014" s="3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>
      <c r="A1015" s="2"/>
      <c r="B1015" s="2"/>
      <c r="C1015" s="2"/>
      <c r="D1015" s="3"/>
      <c r="E1015" s="3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>
      <c r="A1016" s="2"/>
      <c r="B1016" s="2"/>
      <c r="C1016" s="2"/>
      <c r="D1016" s="3"/>
      <c r="E1016" s="3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>
      <c r="A1017" s="2"/>
      <c r="B1017" s="2"/>
      <c r="C1017" s="2"/>
      <c r="D1017" s="3"/>
      <c r="E1017" s="3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>
      <c r="A1018" s="2"/>
      <c r="B1018" s="2"/>
      <c r="C1018" s="2"/>
      <c r="D1018" s="3"/>
      <c r="E1018" s="3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>
      <c r="A1019" s="2"/>
      <c r="B1019" s="2"/>
      <c r="C1019" s="2"/>
      <c r="D1019" s="3"/>
      <c r="E1019" s="3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>
      <c r="A1020" s="2"/>
      <c r="B1020" s="2"/>
      <c r="C1020" s="2"/>
      <c r="D1020" s="3"/>
      <c r="E1020" s="3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>
      <c r="A1021" s="2"/>
      <c r="B1021" s="2"/>
      <c r="C1021" s="2"/>
      <c r="D1021" s="3"/>
      <c r="E1021" s="3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>
      <c r="A1022" s="2"/>
      <c r="B1022" s="2"/>
      <c r="C1022" s="2"/>
      <c r="D1022" s="3"/>
      <c r="E1022" s="3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>
      <c r="A1023" s="2"/>
      <c r="B1023" s="2"/>
      <c r="C1023" s="2"/>
      <c r="D1023" s="3"/>
      <c r="E1023" s="3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>
      <c r="A1024" s="2"/>
      <c r="B1024" s="2"/>
      <c r="C1024" s="2"/>
      <c r="D1024" s="3"/>
      <c r="E1024" s="3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>
      <c r="A1025" s="2"/>
      <c r="B1025" s="2"/>
      <c r="C1025" s="2"/>
      <c r="D1025" s="3"/>
      <c r="E1025" s="3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>
      <c r="A1026" s="2"/>
      <c r="B1026" s="2"/>
      <c r="C1026" s="2"/>
      <c r="D1026" s="3"/>
      <c r="E1026" s="3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  <row r="1027">
      <c r="A1027" s="2"/>
      <c r="B1027" s="2"/>
      <c r="C1027" s="2"/>
      <c r="D1027" s="3"/>
      <c r="E1027" s="3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</row>
    <row r="1028">
      <c r="A1028" s="2"/>
      <c r="B1028" s="2"/>
      <c r="C1028" s="2"/>
      <c r="D1028" s="3"/>
      <c r="E1028" s="3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</row>
    <row r="1029">
      <c r="A1029" s="2"/>
      <c r="B1029" s="2"/>
      <c r="C1029" s="2"/>
      <c r="D1029" s="3"/>
      <c r="E1029" s="3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</row>
    <row r="1030">
      <c r="A1030" s="2"/>
      <c r="B1030" s="2"/>
      <c r="C1030" s="2"/>
      <c r="D1030" s="3"/>
      <c r="E1030" s="3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</row>
    <row r="1031">
      <c r="A1031" s="2"/>
      <c r="B1031" s="2"/>
      <c r="C1031" s="2"/>
      <c r="D1031" s="3"/>
      <c r="E1031" s="3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</row>
    <row r="1032">
      <c r="A1032" s="2"/>
      <c r="B1032" s="2"/>
      <c r="C1032" s="2"/>
      <c r="D1032" s="3"/>
      <c r="E1032" s="3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</row>
  </sheetData>
  <mergeCells count="112">
    <mergeCell ref="A6:D6"/>
    <mergeCell ref="E6:E7"/>
    <mergeCell ref="F6:I6"/>
    <mergeCell ref="E8:E9"/>
    <mergeCell ref="E10:F10"/>
    <mergeCell ref="E11:E29"/>
    <mergeCell ref="E30:F30"/>
    <mergeCell ref="E31:E36"/>
    <mergeCell ref="E37:F37"/>
    <mergeCell ref="E38:E41"/>
    <mergeCell ref="E42:F42"/>
    <mergeCell ref="E43:F43"/>
    <mergeCell ref="F48:H48"/>
    <mergeCell ref="F49:H49"/>
    <mergeCell ref="F50:H50"/>
    <mergeCell ref="B51:D51"/>
    <mergeCell ref="F51:H51"/>
    <mergeCell ref="F52:H52"/>
    <mergeCell ref="F53:H53"/>
    <mergeCell ref="F54:H54"/>
    <mergeCell ref="C55:D55"/>
    <mergeCell ref="B63:D63"/>
    <mergeCell ref="F63:H63"/>
    <mergeCell ref="F55:H55"/>
    <mergeCell ref="F56:H56"/>
    <mergeCell ref="F57:H57"/>
    <mergeCell ref="F58:H58"/>
    <mergeCell ref="F59:H59"/>
    <mergeCell ref="F60:H60"/>
    <mergeCell ref="C62:D62"/>
    <mergeCell ref="C68:D68"/>
    <mergeCell ref="B69:D69"/>
    <mergeCell ref="A70:D70"/>
    <mergeCell ref="F61:H61"/>
    <mergeCell ref="F62:H62"/>
    <mergeCell ref="F64:H64"/>
    <mergeCell ref="F65:H65"/>
    <mergeCell ref="F66:H66"/>
    <mergeCell ref="F67:H67"/>
    <mergeCell ref="F68:H68"/>
    <mergeCell ref="F153:H153"/>
    <mergeCell ref="F154:H154"/>
    <mergeCell ref="F150:H150"/>
    <mergeCell ref="C151:D151"/>
    <mergeCell ref="F151:H151"/>
    <mergeCell ref="B152:D152"/>
    <mergeCell ref="F152:H152"/>
    <mergeCell ref="C153:D153"/>
    <mergeCell ref="C154:D154"/>
    <mergeCell ref="B158:D158"/>
    <mergeCell ref="A159:D159"/>
    <mergeCell ref="A191:C191"/>
    <mergeCell ref="A192:C192"/>
    <mergeCell ref="D192:G192"/>
    <mergeCell ref="H192:L192"/>
    <mergeCell ref="C155:D155"/>
    <mergeCell ref="F155:H155"/>
    <mergeCell ref="C156:D156"/>
    <mergeCell ref="F156:H156"/>
    <mergeCell ref="B157:D157"/>
    <mergeCell ref="F157:H157"/>
    <mergeCell ref="F158:H158"/>
    <mergeCell ref="F159:H159"/>
    <mergeCell ref="F69:H69"/>
    <mergeCell ref="F110:H110"/>
    <mergeCell ref="F111:H111"/>
    <mergeCell ref="F112:H112"/>
    <mergeCell ref="F113:H113"/>
    <mergeCell ref="C114:D114"/>
    <mergeCell ref="F114:H114"/>
    <mergeCell ref="F115:H115"/>
    <mergeCell ref="F116:H116"/>
    <mergeCell ref="C117:D117"/>
    <mergeCell ref="F117:H117"/>
    <mergeCell ref="F118:H118"/>
    <mergeCell ref="F119:H119"/>
    <mergeCell ref="C121:D121"/>
    <mergeCell ref="F120:H120"/>
    <mergeCell ref="F121:H121"/>
    <mergeCell ref="F122:H122"/>
    <mergeCell ref="F123:H123"/>
    <mergeCell ref="F124:H124"/>
    <mergeCell ref="C125:D125"/>
    <mergeCell ref="F125:H125"/>
    <mergeCell ref="F126:H126"/>
    <mergeCell ref="F127:H127"/>
    <mergeCell ref="C128:D128"/>
    <mergeCell ref="F128:H128"/>
    <mergeCell ref="F129:H129"/>
    <mergeCell ref="C130:D130"/>
    <mergeCell ref="B131:D131"/>
    <mergeCell ref="F130:H130"/>
    <mergeCell ref="F131:H131"/>
    <mergeCell ref="F132:H132"/>
    <mergeCell ref="F133:H133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C144:D144"/>
    <mergeCell ref="F143:H143"/>
    <mergeCell ref="F144:H144"/>
    <mergeCell ref="F145:H145"/>
    <mergeCell ref="F146:H146"/>
    <mergeCell ref="F147:H147"/>
    <mergeCell ref="F148:H148"/>
    <mergeCell ref="F149:H149"/>
  </mergeCells>
  <printOptions horizontalCentered="1"/>
  <pageMargins bottom="0.5712521228964028" footer="0.0" header="0.0" left="0.4148746112618276" right="0.34936809369417066" top="0.49199865540740145"/>
  <pageSetup fitToHeight="0" paperSize="9" orientation="portrait" pageOrder="overThenDown"/>
  <drawing r:id="rId2"/>
  <legacyDrawing r:id="rId3"/>
</worksheet>
</file>